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БДДС" sheetId="1" state="visible" r:id="rId1"/>
  </sheets>
  <definedNames>
    <definedName name="ВыручкаГод">'БДДС'!$D$11</definedName>
    <definedName name="ДоляПеременных">'БДДС'!$D$12</definedName>
    <definedName name="ПостоянныеМесяц">'БДДС'!$D$13</definedName>
    <definedName name="ОтсрочкаПокупателей">'БДДС'!$D$14</definedName>
    <definedName name="ОтсрочкаПоставщиков">'БДДС'!$D$15</definedName>
    <definedName name="НалогиМесяц">'БДДС'!$D$16</definedName>
    <definedName name="КапвложенияГод">'БДДС'!$D$17</definedName>
    <definedName name="МесяцКапвложений">'БДДС'!$D$18</definedName>
    <definedName name="ПогашениеМесяц">'БДДС'!$D$19</definedName>
    <definedName name="ПроцентыМесяц">'БДДС'!$D$20</definedName>
    <definedName name="ОстатокНачало">'БДДС'!$D$21</definedName>
    <definedName name="ВыручкаНачислено">'БДДС'!$P$26</definedName>
    <definedName name="ПоступленияИтого">'БДДС'!$P$30</definedName>
    <definedName name="ОперационныйПоток">'БДДС'!$P$34</definedName>
    <definedName name="ИнвестиционныйПоток">'БДДС'!$P$38</definedName>
    <definedName name="ФинансовыйПоток">'БДДС'!$P$39</definedName>
    <definedName name="ЧистыйПоток">'БДДС'!$P$41</definedName>
    <definedName name="МинОстаток">'БДДС'!$D$46</definedName>
    <definedName name="МесяцевВМинусе">'БДДС'!$D$47</definedName>
    <definedName name="ОстатокКонец">'БДДС'!$D$48</definedName>
    <definedName name="РазрывНачисления">'БДДС'!$D$49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2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525252"/>
      <sz val="9"/>
    </font>
    <font>
      <name val="Segoe UI"/>
      <b val="1"/>
      <color rgb="00161616"/>
      <sz val="10"/>
    </font>
    <font>
      <name val="Segoe UI"/>
      <b val="1"/>
      <color rgb="00161616"/>
      <sz val="12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6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bottom style="thin">
        <color rgb="00161616"/>
      </bottom>
    </border>
    <border>
      <top style="medium">
        <color rgb="000F62FE"/>
      </top>
      <bottom style="thin">
        <color rgb="00E0E0E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0" fontId="9" fillId="0" borderId="4" applyAlignment="1" pivotButton="0" quotePrefix="0" xfId="0">
      <alignment horizontal="left" vertical="center"/>
    </xf>
    <xf numFmtId="0" fontId="9" fillId="0" borderId="4" applyAlignment="1" pivotButton="0" quotePrefix="0" xfId="0">
      <alignment horizontal="center" vertical="center"/>
    </xf>
    <xf numFmtId="4" fontId="8" fillId="2" borderId="2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3" fontId="10" fillId="0" borderId="0" applyAlignment="1" pivotButton="0" quotePrefix="0" xfId="0">
      <alignment horizontal="right" vertical="center"/>
    </xf>
    <xf numFmtId="3" fontId="11" fillId="0" borderId="5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P53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3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4" customWidth="1" min="16" max="16"/>
    <col width="4" customWidth="1" min="17" max="17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Бюджет движения денежных средств</t>
        </is>
      </c>
    </row>
    <row r="4" ht="15" customHeight="1">
      <c r="B4" s="3" t="inlineStr">
        <is>
          <t>План поступлений и платежей по трём видам деятельности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Параметры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  <c r="K10" s="8" t="n"/>
      <c r="L10" s="8" t="n"/>
      <c r="M10" s="8" t="n"/>
      <c r="N10" s="8" t="n"/>
      <c r="O10" s="8" t="n"/>
    </row>
    <row r="11">
      <c r="B11" s="9" t="inlineStr">
        <is>
          <t>Плановая выручка за год</t>
        </is>
      </c>
      <c r="C11" s="10" t="inlineStr">
        <is>
          <t>₽</t>
        </is>
      </c>
      <c r="D11" s="11" t="n">
        <v>48000000</v>
      </c>
    </row>
    <row r="12">
      <c r="B12" s="9" t="inlineStr">
        <is>
          <t>Доля переменных затрат</t>
        </is>
      </c>
      <c r="C12" s="10" t="inlineStr">
        <is>
          <t>%</t>
        </is>
      </c>
      <c r="D12" s="12" t="n">
        <v>0.62</v>
      </c>
    </row>
    <row r="13">
      <c r="B13" s="9" t="inlineStr">
        <is>
          <t>Постоянные затраты в месяц (денежные)</t>
        </is>
      </c>
      <c r="C13" s="10" t="inlineStr">
        <is>
          <t>₽</t>
        </is>
      </c>
      <c r="D13" s="11" t="n">
        <v>980000</v>
      </c>
    </row>
    <row r="14">
      <c r="B14" s="9" t="inlineStr">
        <is>
          <t>Отсрочка покупателей, месяцев</t>
        </is>
      </c>
      <c r="C14" s="10" t="inlineStr">
        <is>
          <t>мес.</t>
        </is>
      </c>
      <c r="D14" s="11" t="n">
        <v>1</v>
      </c>
    </row>
    <row r="15">
      <c r="B15" s="9" t="inlineStr">
        <is>
          <t>Отсрочка поставщиков, месяцев</t>
        </is>
      </c>
      <c r="C15" s="10" t="inlineStr">
        <is>
          <t>мес.</t>
        </is>
      </c>
      <c r="D15" s="11" t="n">
        <v>0</v>
      </c>
    </row>
    <row r="16">
      <c r="B16" s="9" t="inlineStr">
        <is>
          <t>Налоги и взносы в месяц</t>
        </is>
      </c>
      <c r="C16" s="10" t="inlineStr">
        <is>
          <t>₽</t>
        </is>
      </c>
      <c r="D16" s="11" t="n">
        <v>620000</v>
      </c>
    </row>
    <row r="17">
      <c r="B17" s="9" t="inlineStr">
        <is>
          <t>Капитальные вложения за год</t>
        </is>
      </c>
      <c r="C17" s="10" t="inlineStr">
        <is>
          <t>₽</t>
        </is>
      </c>
      <c r="D17" s="11" t="n">
        <v>3600000</v>
      </c>
    </row>
    <row r="18">
      <c r="B18" s="9" t="inlineStr">
        <is>
          <t>Месяц капвложений (1–12)</t>
        </is>
      </c>
      <c r="C18" s="10" t="inlineStr">
        <is>
          <t>№</t>
        </is>
      </c>
      <c r="D18" s="11" t="n">
        <v>5</v>
      </c>
    </row>
    <row r="19">
      <c r="B19" s="9" t="inlineStr">
        <is>
          <t>Погашение кредитов в месяц</t>
        </is>
      </c>
      <c r="C19" s="10" t="inlineStr">
        <is>
          <t>₽</t>
        </is>
      </c>
      <c r="D19" s="11" t="n">
        <v>400000</v>
      </c>
    </row>
    <row r="20">
      <c r="B20" s="9" t="inlineStr">
        <is>
          <t>Проценты в месяц</t>
        </is>
      </c>
      <c r="C20" s="10" t="inlineStr">
        <is>
          <t>₽</t>
        </is>
      </c>
      <c r="D20" s="11" t="n">
        <v>145000</v>
      </c>
    </row>
    <row r="21">
      <c r="B21" s="9" t="inlineStr">
        <is>
          <t>Остаток денег на начало года</t>
        </is>
      </c>
      <c r="C21" s="10" t="inlineStr">
        <is>
          <t>₽</t>
        </is>
      </c>
      <c r="D21" s="11" t="n">
        <v>2400000</v>
      </c>
    </row>
    <row r="22" ht="26" customHeight="1">
      <c r="B22" s="13" t="inlineStr">
        <is>
          <t>Отсрочка сдвигает деньги, а не отменяет их: выручка января при отсрочке в один месяц придёт в феврале. Именно этот сдвиг и создаёт кассовые разрывы у растущих компаний.</t>
        </is>
      </c>
    </row>
    <row r="24" ht="18" customHeight="1">
      <c r="B24" s="14" t="inlineStr">
        <is>
          <t>Статья, ₽</t>
        </is>
      </c>
      <c r="C24" s="15" t="inlineStr"/>
      <c r="D24" s="15" t="inlineStr">
        <is>
          <t>Янв</t>
        </is>
      </c>
      <c r="E24" s="15" t="inlineStr">
        <is>
          <t>Фев</t>
        </is>
      </c>
      <c r="F24" s="15" t="inlineStr">
        <is>
          <t>Мар</t>
        </is>
      </c>
      <c r="G24" s="15" t="inlineStr">
        <is>
          <t>Апр</t>
        </is>
      </c>
      <c r="H24" s="15" t="inlineStr">
        <is>
          <t>Май</t>
        </is>
      </c>
      <c r="I24" s="15" t="inlineStr">
        <is>
          <t>Июн</t>
        </is>
      </c>
      <c r="J24" s="15" t="inlineStr">
        <is>
          <t>Июл</t>
        </is>
      </c>
      <c r="K24" s="15" t="inlineStr">
        <is>
          <t>Авг</t>
        </is>
      </c>
      <c r="L24" s="15" t="inlineStr">
        <is>
          <t>Сен</t>
        </is>
      </c>
      <c r="M24" s="15" t="inlineStr">
        <is>
          <t>Окт</t>
        </is>
      </c>
      <c r="N24" s="15" t="inlineStr">
        <is>
          <t>Ноя</t>
        </is>
      </c>
      <c r="O24" s="15" t="inlineStr">
        <is>
          <t>Дек</t>
        </is>
      </c>
      <c r="P24" s="15" t="inlineStr">
        <is>
          <t>Год</t>
        </is>
      </c>
    </row>
    <row r="25">
      <c r="B25" s="3" t="inlineStr">
        <is>
          <t>Сезонность</t>
        </is>
      </c>
      <c r="D25" s="16" t="n">
        <v>0.7</v>
      </c>
      <c r="E25" s="16" t="n">
        <v>0.75</v>
      </c>
      <c r="F25" s="16" t="n">
        <v>0.95</v>
      </c>
      <c r="G25" s="16" t="n">
        <v>1</v>
      </c>
      <c r="H25" s="16" t="n">
        <v>1.05</v>
      </c>
      <c r="I25" s="16" t="n">
        <v>1</v>
      </c>
      <c r="J25" s="16" t="n">
        <v>0.85</v>
      </c>
      <c r="K25" s="16" t="n">
        <v>0.9</v>
      </c>
      <c r="L25" s="16" t="n">
        <v>1.15</v>
      </c>
      <c r="M25" s="16" t="n">
        <v>1.2</v>
      </c>
      <c r="N25" s="16" t="n">
        <v>1.25</v>
      </c>
      <c r="O25" s="16" t="n">
        <v>1.2</v>
      </c>
    </row>
    <row r="26">
      <c r="B26" s="3" t="inlineStr">
        <is>
          <t>Выручка начисленная</t>
        </is>
      </c>
      <c r="D26" s="17">
        <f>ВыручкаГод*D25/SUM($D$25:$O$25)</f>
        <v/>
      </c>
      <c r="E26" s="17">
        <f>ВыручкаГод*E25/SUM($D$25:$O$25)</f>
        <v/>
      </c>
      <c r="F26" s="17">
        <f>ВыручкаГод*F25/SUM($D$25:$O$25)</f>
        <v/>
      </c>
      <c r="G26" s="17">
        <f>ВыручкаГод*G25/SUM($D$25:$O$25)</f>
        <v/>
      </c>
      <c r="H26" s="17">
        <f>ВыручкаГод*H25/SUM($D$25:$O$25)</f>
        <v/>
      </c>
      <c r="I26" s="17">
        <f>ВыручкаГод*I25/SUM($D$25:$O$25)</f>
        <v/>
      </c>
      <c r="J26" s="17">
        <f>ВыручкаГод*J25/SUM($D$25:$O$25)</f>
        <v/>
      </c>
      <c r="K26" s="17">
        <f>ВыручкаГод*K25/SUM($D$25:$O$25)</f>
        <v/>
      </c>
      <c r="L26" s="17">
        <f>ВыручкаГод*L25/SUM($D$25:$O$25)</f>
        <v/>
      </c>
      <c r="M26" s="17">
        <f>ВыручкаГод*M25/SUM($D$25:$O$25)</f>
        <v/>
      </c>
      <c r="N26" s="17">
        <f>ВыручкаГод*N25/SUM($D$25:$O$25)</f>
        <v/>
      </c>
      <c r="O26" s="17">
        <f>ВыручкаГод*O25/SUM($D$25:$O$25)</f>
        <v/>
      </c>
      <c r="P26" s="17">
        <f>SUM(D26:O26)</f>
        <v/>
      </c>
    </row>
    <row r="28" ht="20" customHeight="1">
      <c r="B28" s="7" t="inlineStr">
        <is>
          <t>Операционная деятельность</t>
        </is>
      </c>
    </row>
    <row r="29" ht="3" customHeight="1">
      <c r="B29" s="8" t="n"/>
      <c r="C29" s="8" t="n"/>
      <c r="D29" s="8" t="n"/>
      <c r="E29" s="8" t="n"/>
      <c r="F29" s="8" t="n"/>
      <c r="G29" s="8" t="n"/>
      <c r="H29" s="8" t="n"/>
      <c r="I29" s="8" t="n"/>
      <c r="J29" s="8" t="n"/>
      <c r="K29" s="8" t="n"/>
      <c r="L29" s="8" t="n"/>
      <c r="M29" s="8" t="n"/>
      <c r="N29" s="8" t="n"/>
      <c r="O29" s="8" t="n"/>
    </row>
    <row r="30">
      <c r="B30" s="9" t="inlineStr">
        <is>
          <t>Поступления от покупателей</t>
        </is>
      </c>
      <c r="D30" s="17">
        <f>IF(0-ОтсрочкаПокупателей&lt;0,0,INDEX($D$26:$O$26,0-ОтсрочкаПокупателей+1))</f>
        <v/>
      </c>
      <c r="E30" s="17">
        <f>IF(1-ОтсрочкаПокупателей&lt;0,0,INDEX($D$26:$O$26,1-ОтсрочкаПокупателей+1))</f>
        <v/>
      </c>
      <c r="F30" s="17">
        <f>IF(2-ОтсрочкаПокупателей&lt;0,0,INDEX($D$26:$O$26,2-ОтсрочкаПокупателей+1))</f>
        <v/>
      </c>
      <c r="G30" s="17">
        <f>IF(3-ОтсрочкаПокупателей&lt;0,0,INDEX($D$26:$O$26,3-ОтсрочкаПокупателей+1))</f>
        <v/>
      </c>
      <c r="H30" s="17">
        <f>IF(4-ОтсрочкаПокупателей&lt;0,0,INDEX($D$26:$O$26,4-ОтсрочкаПокупателей+1))</f>
        <v/>
      </c>
      <c r="I30" s="17">
        <f>IF(5-ОтсрочкаПокупателей&lt;0,0,INDEX($D$26:$O$26,5-ОтсрочкаПокупателей+1))</f>
        <v/>
      </c>
      <c r="J30" s="17">
        <f>IF(6-ОтсрочкаПокупателей&lt;0,0,INDEX($D$26:$O$26,6-ОтсрочкаПокупателей+1))</f>
        <v/>
      </c>
      <c r="K30" s="17">
        <f>IF(7-ОтсрочкаПокупателей&lt;0,0,INDEX($D$26:$O$26,7-ОтсрочкаПокупателей+1))</f>
        <v/>
      </c>
      <c r="L30" s="17">
        <f>IF(8-ОтсрочкаПокупателей&lt;0,0,INDEX($D$26:$O$26,8-ОтсрочкаПокупателей+1))</f>
        <v/>
      </c>
      <c r="M30" s="17">
        <f>IF(9-ОтсрочкаПокупателей&lt;0,0,INDEX($D$26:$O$26,9-ОтсрочкаПокупателей+1))</f>
        <v/>
      </c>
      <c r="N30" s="17">
        <f>IF(10-ОтсрочкаПокупателей&lt;0,0,INDEX($D$26:$O$26,10-ОтсрочкаПокупателей+1))</f>
        <v/>
      </c>
      <c r="O30" s="17">
        <f>IF(11-ОтсрочкаПокупателей&lt;0,0,INDEX($D$26:$O$26,11-ОтсрочкаПокупателей+1))</f>
        <v/>
      </c>
      <c r="P30" s="18">
        <f>SUM(D30:O30)</f>
        <v/>
      </c>
    </row>
    <row r="31">
      <c r="B31" s="9" t="inlineStr">
        <is>
          <t>Оплата поставщикам</t>
        </is>
      </c>
      <c r="D31" s="17">
        <f>-IF(0-ОтсрочкаПоставщиков&lt;0,0,INDEX($D$26:$O$26,0-ОтсрочкаПоставщиков+1)*ДоляПеременных)</f>
        <v/>
      </c>
      <c r="E31" s="17">
        <f>-IF(1-ОтсрочкаПоставщиков&lt;0,0,INDEX($D$26:$O$26,1-ОтсрочкаПоставщиков+1)*ДоляПеременных)</f>
        <v/>
      </c>
      <c r="F31" s="17">
        <f>-IF(2-ОтсрочкаПоставщиков&lt;0,0,INDEX($D$26:$O$26,2-ОтсрочкаПоставщиков+1)*ДоляПеременных)</f>
        <v/>
      </c>
      <c r="G31" s="17">
        <f>-IF(3-ОтсрочкаПоставщиков&lt;0,0,INDEX($D$26:$O$26,3-ОтсрочкаПоставщиков+1)*ДоляПеременных)</f>
        <v/>
      </c>
      <c r="H31" s="17">
        <f>-IF(4-ОтсрочкаПоставщиков&lt;0,0,INDEX($D$26:$O$26,4-ОтсрочкаПоставщиков+1)*ДоляПеременных)</f>
        <v/>
      </c>
      <c r="I31" s="17">
        <f>-IF(5-ОтсрочкаПоставщиков&lt;0,0,INDEX($D$26:$O$26,5-ОтсрочкаПоставщиков+1)*ДоляПеременных)</f>
        <v/>
      </c>
      <c r="J31" s="17">
        <f>-IF(6-ОтсрочкаПоставщиков&lt;0,0,INDEX($D$26:$O$26,6-ОтсрочкаПоставщиков+1)*ДоляПеременных)</f>
        <v/>
      </c>
      <c r="K31" s="17">
        <f>-IF(7-ОтсрочкаПоставщиков&lt;0,0,INDEX($D$26:$O$26,7-ОтсрочкаПоставщиков+1)*ДоляПеременных)</f>
        <v/>
      </c>
      <c r="L31" s="17">
        <f>-IF(8-ОтсрочкаПоставщиков&lt;0,0,INDEX($D$26:$O$26,8-ОтсрочкаПоставщиков+1)*ДоляПеременных)</f>
        <v/>
      </c>
      <c r="M31" s="17">
        <f>-IF(9-ОтсрочкаПоставщиков&lt;0,0,INDEX($D$26:$O$26,9-ОтсрочкаПоставщиков+1)*ДоляПеременных)</f>
        <v/>
      </c>
      <c r="N31" s="17">
        <f>-IF(10-ОтсрочкаПоставщиков&lt;0,0,INDEX($D$26:$O$26,10-ОтсрочкаПоставщиков+1)*ДоляПеременных)</f>
        <v/>
      </c>
      <c r="O31" s="17">
        <f>-IF(11-ОтсрочкаПоставщиков&lt;0,0,INDEX($D$26:$O$26,11-ОтсрочкаПоставщиков+1)*ДоляПеременных)</f>
        <v/>
      </c>
      <c r="P31" s="17">
        <f>SUM(D31:O31)</f>
        <v/>
      </c>
    </row>
    <row r="32">
      <c r="B32" s="9" t="inlineStr">
        <is>
          <t>Постоянные расходы</t>
        </is>
      </c>
      <c r="D32" s="17">
        <f>-ПостоянныеМесяц</f>
        <v/>
      </c>
      <c r="E32" s="17">
        <f>-ПостоянныеМесяц</f>
        <v/>
      </c>
      <c r="F32" s="17">
        <f>-ПостоянныеМесяц</f>
        <v/>
      </c>
      <c r="G32" s="17">
        <f>-ПостоянныеМесяц</f>
        <v/>
      </c>
      <c r="H32" s="17">
        <f>-ПостоянныеМесяц</f>
        <v/>
      </c>
      <c r="I32" s="17">
        <f>-ПостоянныеМесяц</f>
        <v/>
      </c>
      <c r="J32" s="17">
        <f>-ПостоянныеМесяц</f>
        <v/>
      </c>
      <c r="K32" s="17">
        <f>-ПостоянныеМесяц</f>
        <v/>
      </c>
      <c r="L32" s="17">
        <f>-ПостоянныеМесяц</f>
        <v/>
      </c>
      <c r="M32" s="17">
        <f>-ПостоянныеМесяц</f>
        <v/>
      </c>
      <c r="N32" s="17">
        <f>-ПостоянныеМесяц</f>
        <v/>
      </c>
      <c r="O32" s="17">
        <f>-ПостоянныеМесяц</f>
        <v/>
      </c>
      <c r="P32" s="17">
        <f>SUM(D32:O32)</f>
        <v/>
      </c>
    </row>
    <row r="33">
      <c r="B33" s="9" t="inlineStr">
        <is>
          <t>Налоги и взносы</t>
        </is>
      </c>
      <c r="D33" s="17">
        <f>-НалогиМесяц</f>
        <v/>
      </c>
      <c r="E33" s="17">
        <f>-НалогиМесяц</f>
        <v/>
      </c>
      <c r="F33" s="17">
        <f>-НалогиМесяц</f>
        <v/>
      </c>
      <c r="G33" s="17">
        <f>-НалогиМесяц</f>
        <v/>
      </c>
      <c r="H33" s="17">
        <f>-НалогиМесяц</f>
        <v/>
      </c>
      <c r="I33" s="17">
        <f>-НалогиМесяц</f>
        <v/>
      </c>
      <c r="J33" s="17">
        <f>-НалогиМесяц</f>
        <v/>
      </c>
      <c r="K33" s="17">
        <f>-НалогиМесяц</f>
        <v/>
      </c>
      <c r="L33" s="17">
        <f>-НалогиМесяц</f>
        <v/>
      </c>
      <c r="M33" s="17">
        <f>-НалогиМесяц</f>
        <v/>
      </c>
      <c r="N33" s="17">
        <f>-НалогиМесяц</f>
        <v/>
      </c>
      <c r="O33" s="17">
        <f>-НалогиМесяц</f>
        <v/>
      </c>
      <c r="P33" s="17">
        <f>SUM(D33:O33)</f>
        <v/>
      </c>
    </row>
    <row r="34">
      <c r="B34" s="9" t="inlineStr">
        <is>
          <t>Итого по операционной</t>
        </is>
      </c>
      <c r="D34" s="18">
        <f>D30+D31+D32+D33</f>
        <v/>
      </c>
      <c r="E34" s="18">
        <f>E30+E31+E32+E33</f>
        <v/>
      </c>
      <c r="F34" s="18">
        <f>F30+F31+F32+F33</f>
        <v/>
      </c>
      <c r="G34" s="18">
        <f>G30+G31+G32+G33</f>
        <v/>
      </c>
      <c r="H34" s="18">
        <f>H30+H31+H32+H33</f>
        <v/>
      </c>
      <c r="I34" s="18">
        <f>I30+I31+I32+I33</f>
        <v/>
      </c>
      <c r="J34" s="18">
        <f>J30+J31+J32+J33</f>
        <v/>
      </c>
      <c r="K34" s="18">
        <f>K30+K31+K32+K33</f>
        <v/>
      </c>
      <c r="L34" s="18">
        <f>L30+L31+L32+L33</f>
        <v/>
      </c>
      <c r="M34" s="18">
        <f>M30+M31+M32+M33</f>
        <v/>
      </c>
      <c r="N34" s="18">
        <f>N30+N31+N32+N33</f>
        <v/>
      </c>
      <c r="O34" s="18">
        <f>O30+O31+O32+O33</f>
        <v/>
      </c>
      <c r="P34" s="18">
        <f>SUM(D34:O34)</f>
        <v/>
      </c>
    </row>
    <row r="36" ht="20" customHeight="1">
      <c r="B36" s="7" t="inlineStr">
        <is>
          <t>Инвестиционная и финансовая деятельность</t>
        </is>
      </c>
    </row>
    <row r="37" ht="3" customHeight="1">
      <c r="B37" s="8" t="n"/>
      <c r="C37" s="8" t="n"/>
      <c r="D37" s="8" t="n"/>
      <c r="E37" s="8" t="n"/>
      <c r="F37" s="8" t="n"/>
      <c r="G37" s="8" t="n"/>
      <c r="H37" s="8" t="n"/>
      <c r="I37" s="8" t="n"/>
      <c r="J37" s="8" t="n"/>
      <c r="K37" s="8" t="n"/>
      <c r="L37" s="8" t="n"/>
      <c r="M37" s="8" t="n"/>
      <c r="N37" s="8" t="n"/>
      <c r="O37" s="8" t="n"/>
    </row>
    <row r="38">
      <c r="B38" s="9" t="inlineStr">
        <is>
          <t>Капитальные вложения</t>
        </is>
      </c>
      <c r="D38" s="17">
        <f>IF(1=МесяцКапвложений,-КапвложенияГод,0)</f>
        <v/>
      </c>
      <c r="E38" s="17">
        <f>IF(2=МесяцКапвложений,-КапвложенияГод,0)</f>
        <v/>
      </c>
      <c r="F38" s="17">
        <f>IF(3=МесяцКапвложений,-КапвложенияГод,0)</f>
        <v/>
      </c>
      <c r="G38" s="17">
        <f>IF(4=МесяцКапвложений,-КапвложенияГод,0)</f>
        <v/>
      </c>
      <c r="H38" s="17">
        <f>IF(5=МесяцКапвложений,-КапвложенияГод,0)</f>
        <v/>
      </c>
      <c r="I38" s="17">
        <f>IF(6=МесяцКапвложений,-КапвложенияГод,0)</f>
        <v/>
      </c>
      <c r="J38" s="17">
        <f>IF(7=МесяцКапвложений,-КапвложенияГод,0)</f>
        <v/>
      </c>
      <c r="K38" s="17">
        <f>IF(8=МесяцКапвложений,-КапвложенияГод,0)</f>
        <v/>
      </c>
      <c r="L38" s="17">
        <f>IF(9=МесяцКапвложений,-КапвложенияГод,0)</f>
        <v/>
      </c>
      <c r="M38" s="17">
        <f>IF(10=МесяцКапвложений,-КапвложенияГод,0)</f>
        <v/>
      </c>
      <c r="N38" s="17">
        <f>IF(11=МесяцКапвложений,-КапвложенияГод,0)</f>
        <v/>
      </c>
      <c r="O38" s="17">
        <f>IF(12=МесяцКапвложений,-КапвложенияГод,0)</f>
        <v/>
      </c>
      <c r="P38" s="17">
        <f>SUM(D38:O38)</f>
        <v/>
      </c>
    </row>
    <row r="39">
      <c r="B39" s="9" t="inlineStr">
        <is>
          <t>Погашение кредитов и проценты</t>
        </is>
      </c>
      <c r="D39" s="17">
        <f>-ПогашениеМесяц-ПроцентыМесяц</f>
        <v/>
      </c>
      <c r="E39" s="17">
        <f>-ПогашениеМесяц-ПроцентыМесяц</f>
        <v/>
      </c>
      <c r="F39" s="17">
        <f>-ПогашениеМесяц-ПроцентыМесяц</f>
        <v/>
      </c>
      <c r="G39" s="17">
        <f>-ПогашениеМесяц-ПроцентыМесяц</f>
        <v/>
      </c>
      <c r="H39" s="17">
        <f>-ПогашениеМесяц-ПроцентыМесяц</f>
        <v/>
      </c>
      <c r="I39" s="17">
        <f>-ПогашениеМесяц-ПроцентыМесяц</f>
        <v/>
      </c>
      <c r="J39" s="17">
        <f>-ПогашениеМесяц-ПроцентыМесяц</f>
        <v/>
      </c>
      <c r="K39" s="17">
        <f>-ПогашениеМесяц-ПроцентыМесяц</f>
        <v/>
      </c>
      <c r="L39" s="17">
        <f>-ПогашениеМесяц-ПроцентыМесяц</f>
        <v/>
      </c>
      <c r="M39" s="17">
        <f>-ПогашениеМесяц-ПроцентыМесяц</f>
        <v/>
      </c>
      <c r="N39" s="17">
        <f>-ПогашениеМесяц-ПроцентыМесяц</f>
        <v/>
      </c>
      <c r="O39" s="17">
        <f>-ПогашениеМесяц-ПроцентыМесяц</f>
        <v/>
      </c>
      <c r="P39" s="17">
        <f>SUM(D39:O39)</f>
        <v/>
      </c>
    </row>
    <row r="41">
      <c r="B41" s="9" t="inlineStr">
        <is>
          <t>Чистый денежный поток</t>
        </is>
      </c>
      <c r="D41" s="18">
        <f>D34+D38+D39</f>
        <v/>
      </c>
      <c r="E41" s="18">
        <f>E34+E38+E39</f>
        <v/>
      </c>
      <c r="F41" s="18">
        <f>F34+F38+F39</f>
        <v/>
      </c>
      <c r="G41" s="18">
        <f>G34+G38+G39</f>
        <v/>
      </c>
      <c r="H41" s="18">
        <f>H34+H38+H39</f>
        <v/>
      </c>
      <c r="I41" s="18">
        <f>I34+I38+I39</f>
        <v/>
      </c>
      <c r="J41" s="18">
        <f>J34+J38+J39</f>
        <v/>
      </c>
      <c r="K41" s="18">
        <f>K34+K38+K39</f>
        <v/>
      </c>
      <c r="L41" s="18">
        <f>L34+L38+L39</f>
        <v/>
      </c>
      <c r="M41" s="18">
        <f>M34+M38+M39</f>
        <v/>
      </c>
      <c r="N41" s="18">
        <f>N34+N38+N39</f>
        <v/>
      </c>
      <c r="O41" s="18">
        <f>O34+O38+O39</f>
        <v/>
      </c>
      <c r="P41" s="18">
        <f>SUM(D41:O41)</f>
        <v/>
      </c>
    </row>
    <row r="42" ht="22" customHeight="1">
      <c r="B42" s="9" t="inlineStr">
        <is>
          <t>Остаток на конец месяца</t>
        </is>
      </c>
      <c r="D42" s="19">
        <f>ОстатокНачало+D41</f>
        <v/>
      </c>
      <c r="E42" s="19">
        <f>D42+E41</f>
        <v/>
      </c>
      <c r="F42" s="19">
        <f>E42+F41</f>
        <v/>
      </c>
      <c r="G42" s="19">
        <f>F42+G41</f>
        <v/>
      </c>
      <c r="H42" s="19">
        <f>G42+H41</f>
        <v/>
      </c>
      <c r="I42" s="19">
        <f>H42+I41</f>
        <v/>
      </c>
      <c r="J42" s="19">
        <f>I42+J41</f>
        <v/>
      </c>
      <c r="K42" s="19">
        <f>J42+K41</f>
        <v/>
      </c>
      <c r="L42" s="19">
        <f>K42+L41</f>
        <v/>
      </c>
      <c r="M42" s="19">
        <f>L42+M41</f>
        <v/>
      </c>
      <c r="N42" s="19">
        <f>M42+N41</f>
        <v/>
      </c>
      <c r="O42" s="19">
        <f>N42+O41</f>
        <v/>
      </c>
    </row>
    <row r="44" ht="20" customHeight="1">
      <c r="B44" s="7" t="inlineStr">
        <is>
          <t>Итоги</t>
        </is>
      </c>
    </row>
    <row r="45" ht="3" customHeight="1">
      <c r="B45" s="8" t="n"/>
      <c r="C45" s="8" t="n"/>
      <c r="D45" s="8" t="n"/>
      <c r="E45" s="8" t="n"/>
      <c r="F45" s="8" t="n"/>
      <c r="G45" s="8" t="n"/>
      <c r="H45" s="8" t="n"/>
      <c r="I45" s="8" t="n"/>
      <c r="J45" s="8" t="n"/>
      <c r="K45" s="8" t="n"/>
      <c r="L45" s="8" t="n"/>
      <c r="M45" s="8" t="n"/>
      <c r="N45" s="8" t="n"/>
      <c r="O45" s="8" t="n"/>
    </row>
    <row r="46">
      <c r="B46" s="9" t="inlineStr">
        <is>
          <t>Минимальный остаток за год</t>
        </is>
      </c>
      <c r="D46" s="17">
        <f>MIN(D42:O42)</f>
        <v/>
      </c>
    </row>
    <row r="47">
      <c r="B47" s="9" t="inlineStr">
        <is>
          <t>Месяцев с отрицательным остатком</t>
        </is>
      </c>
      <c r="D47" s="17">
        <f>COUNTIF(D42:O42,"&lt;0")</f>
        <v/>
      </c>
    </row>
    <row r="48">
      <c r="B48" s="9" t="inlineStr">
        <is>
          <t>Остаток на конец года</t>
        </is>
      </c>
      <c r="D48" s="17">
        <f>ОстатокНачало+ЧистыйПоток</f>
        <v/>
      </c>
    </row>
    <row r="49">
      <c r="B49" s="9" t="inlineStr">
        <is>
          <t>Разрыв: начислено минус получено</t>
        </is>
      </c>
      <c r="D49" s="17">
        <f>ВыручкаНачислено-ПоступленияИтого</f>
        <v/>
      </c>
    </row>
    <row r="50">
      <c r="B50" s="3" t="inlineStr">
        <is>
          <t>Вывод</t>
        </is>
      </c>
      <c r="D50" s="9">
        <f>IF(МесяцевВМинусе&gt;0,"Есть месяцы с отрицательным остатком — нужен кредитный лимит",IF(МинОстаток&lt;ПостоянныеМесяц,"Остаток опускается ниже месячных расходов — тонко","Денег хватает весь год"))</f>
        <v/>
      </c>
    </row>
    <row r="51" ht="26" customHeight="1">
      <c r="B51" s="13" t="inlineStr">
        <is>
          <t>Разрыв между начисленной выручкой и поступлениями — это деньги, застрявшие в дебиторке на конец года. При отсрочке в месяц там оседает примерно выручка декабря, и вернётся она уже в следующем году.</t>
        </is>
      </c>
    </row>
    <row r="53">
      <c r="B53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2">
    <mergeCell ref="B22:O22"/>
    <mergeCell ref="B51:O51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2026-09-09T14:08:45Z</dcterms:created>
  <dcterms:modified xmlns:dcterms="http://purl.org/dc/terms/" xmlns:xsi="http://www.w3.org/2001/XMLSchema-instance" xsi:type="dcterms:W3CDTF">2026-09-09T14:08:45Z</dcterms:modified>
</cp:coreProperties>
</file>