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Внеоборотные">'Модель'!$D$11</definedName>
    <definedName name="Запасы">'Модель'!$D$12</definedName>
    <definedName name="Дебиторка">'Модель'!$D$13</definedName>
    <definedName name="Деньги">'Модель'!$D$14</definedName>
    <definedName name="Оборотные">'Модель'!$D$15</definedName>
    <definedName name="Активы">'Модель'!$D$16</definedName>
    <definedName name="Краткосрочные">'Модель'!$D$17</definedName>
    <definedName name="Кредиторка">'Модель'!$D$18</definedName>
    <definedName name="Долгосрочные">'Модель'!$D$19</definedName>
    <definedName name="Обязательства">'Модель'!$D$20</definedName>
    <definedName name="Капитал">'Модель'!$D$21</definedName>
    <definedName name="Выручка">'Модель'!$D$25</definedName>
    <definedName name="Себестоимость">'Модель'!$D$26</definedName>
    <definedName name="EBIT">'Модель'!$D$27</definedName>
    <definedName name="Проценты">'Модель'!$D$28</definedName>
    <definedName name="ЧистаяПрибыль">'Модель'!$D$29</definedName>
    <definedName name="Амортизация">'Модель'!$D$30</definedName>
    <definedName name="EBITDA">'Модель'!$D$31</definedName>
    <definedName name="ТекущаяЛикв">'Модель'!$D$35</definedName>
    <definedName name="БыстраяЛикв">'Модель'!$D$37</definedName>
    <definedName name="АбсЛикв">'Модель'!$D$39</definedName>
    <definedName name="ЧОК">'Модель'!$D$41</definedName>
    <definedName name="ROS">'Модель'!$D$45</definedName>
    <definedName name="МаржаEBITDA">'Модель'!$D$46</definedName>
    <definedName name="ROA">'Модель'!$D$47</definedName>
    <definedName name="ROE">'Модель'!$D$48</definedName>
    <definedName name="ВаловаяРент">'Модель'!$D$49</definedName>
    <definedName name="ДниЗапасов">'Модель'!$D$54</definedName>
    <definedName name="ДниДебиторки">'Модель'!$D$55</definedName>
    <definedName name="ДниКредиторки">'Модель'!$D$56</definedName>
    <definedName name="ОперЦикл">'Модель'!$D$57</definedName>
    <definedName name="ФинЦикл">'Модель'!$D$58</definedName>
    <definedName name="ОборачАктивов">'Модель'!$D$59</definedName>
    <definedName name="ДеньгиВЦикле">'Модель'!$D$62</definedName>
    <definedName name="Автономия">'Модель'!$D$66</definedName>
    <definedName name="ДолгEBITDA">'Модель'!$D$68</definedName>
    <definedName name="ПокрытиеПроцентов">'Модель'!$D$70</definedName>
    <definedName name="ОбеспеченностьСОС">'Модель'!$D$72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0" fontId="6" fillId="0" borderId="4" applyAlignment="1" pivotButton="0" quotePrefix="0" xfId="0">
      <alignment horizontal="right" vertical="center"/>
    </xf>
    <xf numFmtId="4" fontId="9" fillId="0" borderId="4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74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2" customWidth="1" min="3" max="3"/>
    <col width="16" customWidth="1" min="4" max="4"/>
    <col width="16" customWidth="1" min="5" max="5"/>
    <col width="40" customWidth="1" min="6" max="6"/>
    <col width="10" customWidth="1" min="7" max="7"/>
    <col width="10" customWidth="1" min="8" max="8"/>
    <col width="4" customWidth="1" min="9" max="9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Коэффициентный анализ</t>
        </is>
      </c>
    </row>
    <row r="4" ht="15" customHeight="1">
      <c r="B4" s="3" t="inlineStr">
        <is>
          <t>Ликвидность, устойчивость, рентабельность и оборачиваемость с ориентирами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Баланс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Внеоборотные активы</t>
        </is>
      </c>
      <c r="C11" s="10" t="inlineStr">
        <is>
          <t>тыс. ₽</t>
        </is>
      </c>
      <c r="D11" s="11" t="n">
        <v>340000</v>
      </c>
    </row>
    <row r="12">
      <c r="B12" s="9" t="inlineStr">
        <is>
          <t>Запасы</t>
        </is>
      </c>
      <c r="C12" s="10" t="inlineStr">
        <is>
          <t>тыс. ₽</t>
        </is>
      </c>
      <c r="D12" s="11" t="n">
        <v>128000</v>
      </c>
    </row>
    <row r="13">
      <c r="B13" s="9" t="inlineStr">
        <is>
          <t>Дебиторская задолженность</t>
        </is>
      </c>
      <c r="C13" s="10" t="inlineStr">
        <is>
          <t>тыс. ₽</t>
        </is>
      </c>
      <c r="D13" s="11" t="n">
        <v>96000</v>
      </c>
    </row>
    <row r="14">
      <c r="B14" s="9" t="inlineStr">
        <is>
          <t>Денежные средства</t>
        </is>
      </c>
      <c r="C14" s="10" t="inlineStr">
        <is>
          <t>тыс. ₽</t>
        </is>
      </c>
      <c r="D14" s="11" t="n">
        <v>45000</v>
      </c>
    </row>
    <row r="15">
      <c r="B15" s="9" t="inlineStr">
        <is>
          <t>Оборотные активы</t>
        </is>
      </c>
      <c r="D15" s="12">
        <f>Запасы+Дебиторка+Деньги</f>
        <v/>
      </c>
    </row>
    <row r="16">
      <c r="B16" s="9" t="inlineStr">
        <is>
          <t>Активы всего</t>
        </is>
      </c>
      <c r="D16" s="12">
        <f>Внеоборотные+Оборотные</f>
        <v/>
      </c>
    </row>
    <row r="17">
      <c r="B17" s="9" t="inlineStr">
        <is>
          <t>Краткосрочные обязательства</t>
        </is>
      </c>
      <c r="C17" s="10" t="inlineStr">
        <is>
          <t>тыс. ₽</t>
        </is>
      </c>
      <c r="D17" s="11" t="n">
        <v>175000</v>
      </c>
    </row>
    <row r="18">
      <c r="B18" s="9" t="inlineStr">
        <is>
          <t>в том числе кредиторская задолженность</t>
        </is>
      </c>
      <c r="C18" s="10" t="inlineStr">
        <is>
          <t>тыс. ₽</t>
        </is>
      </c>
      <c r="D18" s="11" t="n">
        <v>118000</v>
      </c>
    </row>
    <row r="19">
      <c r="B19" s="9" t="inlineStr">
        <is>
          <t>Долгосрочные обязательства</t>
        </is>
      </c>
      <c r="C19" s="10" t="inlineStr">
        <is>
          <t>тыс. ₽</t>
        </is>
      </c>
      <c r="D19" s="11" t="n">
        <v>120000</v>
      </c>
    </row>
    <row r="20">
      <c r="B20" s="9" t="inlineStr">
        <is>
          <t>Обязательства всего</t>
        </is>
      </c>
      <c r="D20" s="12">
        <f>Краткосрочные+Долгосрочные</f>
        <v/>
      </c>
    </row>
    <row r="21">
      <c r="B21" s="9" t="inlineStr">
        <is>
          <t>Собственный капитал</t>
        </is>
      </c>
      <c r="D21" s="12">
        <f>Активы-Обязательства</f>
        <v/>
      </c>
    </row>
    <row r="23" ht="20" customHeight="1">
      <c r="B23" s="7" t="inlineStr">
        <is>
          <t>Отчёт о прибыли</t>
        </is>
      </c>
    </row>
    <row r="24" ht="3" customHeight="1">
      <c r="B24" s="8" t="n"/>
      <c r="C24" s="8" t="n"/>
      <c r="D24" s="8" t="n"/>
      <c r="E24" s="8" t="n"/>
      <c r="F24" s="8" t="n"/>
      <c r="G24" s="8" t="n"/>
      <c r="H24" s="8" t="n"/>
      <c r="I24" s="8" t="n"/>
    </row>
    <row r="25">
      <c r="B25" s="9" t="inlineStr">
        <is>
          <t>Выручка</t>
        </is>
      </c>
      <c r="C25" s="10" t="inlineStr">
        <is>
          <t>тыс. ₽</t>
        </is>
      </c>
      <c r="D25" s="11" t="n">
        <v>850000</v>
      </c>
    </row>
    <row r="26">
      <c r="B26" s="9" t="inlineStr">
        <is>
          <t>Себестоимость продаж</t>
        </is>
      </c>
      <c r="C26" s="10" t="inlineStr">
        <is>
          <t>тыс. ₽</t>
        </is>
      </c>
      <c r="D26" s="11" t="n">
        <v>578000</v>
      </c>
    </row>
    <row r="27">
      <c r="B27" s="9" t="inlineStr">
        <is>
          <t>EBIT</t>
        </is>
      </c>
      <c r="C27" s="10" t="inlineStr">
        <is>
          <t>тыс. ₽</t>
        </is>
      </c>
      <c r="D27" s="11" t="n">
        <v>119000</v>
      </c>
    </row>
    <row r="28">
      <c r="B28" s="9" t="inlineStr">
        <is>
          <t>Проценты к уплате</t>
        </is>
      </c>
      <c r="C28" s="10" t="inlineStr">
        <is>
          <t>тыс. ₽</t>
        </is>
      </c>
      <c r="D28" s="11" t="n">
        <v>27000</v>
      </c>
    </row>
    <row r="29">
      <c r="B29" s="9" t="inlineStr">
        <is>
          <t>Чистая прибыль</t>
        </is>
      </c>
      <c r="C29" s="10" t="inlineStr">
        <is>
          <t>тыс. ₽</t>
        </is>
      </c>
      <c r="D29" s="11" t="n">
        <v>69000</v>
      </c>
    </row>
    <row r="30">
      <c r="B30" s="9" t="inlineStr">
        <is>
          <t>Амортизация</t>
        </is>
      </c>
      <c r="C30" s="10" t="inlineStr">
        <is>
          <t>тыс. ₽</t>
        </is>
      </c>
      <c r="D30" s="11" t="n">
        <v>34000</v>
      </c>
    </row>
    <row r="31">
      <c r="B31" s="9" t="inlineStr">
        <is>
          <t>EBITDA</t>
        </is>
      </c>
      <c r="D31" s="12">
        <f>EBIT+Амортизация</f>
        <v/>
      </c>
    </row>
    <row r="33" ht="20" customHeight="1">
      <c r="B33" s="7" t="inlineStr">
        <is>
          <t>Ликвидность</t>
        </is>
      </c>
    </row>
    <row r="34" ht="3" customHeight="1">
      <c r="B34" s="8" t="n"/>
      <c r="C34" s="8" t="n"/>
      <c r="D34" s="8" t="n"/>
      <c r="E34" s="8" t="n"/>
      <c r="F34" s="8" t="n"/>
      <c r="G34" s="8" t="n"/>
      <c r="H34" s="8" t="n"/>
      <c r="I34" s="8" t="n"/>
    </row>
    <row r="35">
      <c r="B35" s="9" t="inlineStr">
        <is>
          <t>Текущая ликвидность</t>
        </is>
      </c>
      <c r="D35" s="13">
        <f>Оборотные/Краткосрочные</f>
        <v/>
      </c>
    </row>
    <row r="36">
      <c r="B36" s="3" t="inlineStr">
        <is>
          <t>ориентир 1,5–2,5</t>
        </is>
      </c>
      <c r="D36" s="9">
        <f>IF(ТекущаяЛикв&lt;1,"Опасно: оборотных активов меньше срочных долгов",IF(ТекущаяЛикв&lt;1.5,"Ниже ориентира — запас тонкий",IF(ТекущаяЛикв&lt;=2.5,"В норме","Выше нормы: деньги простаивают")))</f>
        <v/>
      </c>
    </row>
    <row r="37">
      <c r="B37" s="9" t="inlineStr">
        <is>
          <t>Быстрая ликвидность</t>
        </is>
      </c>
      <c r="D37" s="13">
        <f>(Дебиторка+Деньги)/Краткосрочные</f>
        <v/>
      </c>
    </row>
    <row r="38">
      <c r="B38" s="3" t="inlineStr">
        <is>
          <t>ориентир от 0,8</t>
        </is>
      </c>
      <c r="D38" s="9">
        <f>IF(БыстраяЛикв&gt;=0.8,"В норме","Без продажи запасов по счетам не расплатиться")</f>
        <v/>
      </c>
    </row>
    <row r="39">
      <c r="B39" s="9" t="inlineStr">
        <is>
          <t>Абсолютная ликвидность</t>
        </is>
      </c>
      <c r="D39" s="13">
        <f>Деньги/Краткосрочные</f>
        <v/>
      </c>
    </row>
    <row r="40">
      <c r="B40" s="3" t="inlineStr">
        <is>
          <t>ориентир 0,2</t>
        </is>
      </c>
      <c r="D40" s="9">
        <f>IF(АбсЛикв&gt;=0.2,"Живых денег достаточно","Живых денег мало")</f>
        <v/>
      </c>
    </row>
    <row r="41">
      <c r="B41" s="9" t="inlineStr">
        <is>
          <t>Чистый оборотный капитал</t>
        </is>
      </c>
      <c r="D41" s="12">
        <f>Оборотные-Краткосрочные</f>
        <v/>
      </c>
    </row>
    <row r="43" ht="20" customHeight="1">
      <c r="B43" s="7" t="inlineStr">
        <is>
          <t>Рентабельность</t>
        </is>
      </c>
    </row>
    <row r="44" ht="3" customHeight="1">
      <c r="B44" s="8" t="n"/>
      <c r="C44" s="8" t="n"/>
      <c r="D44" s="8" t="n"/>
      <c r="E44" s="8" t="n"/>
      <c r="F44" s="8" t="n"/>
      <c r="G44" s="8" t="n"/>
      <c r="H44" s="8" t="n"/>
      <c r="I44" s="8" t="n"/>
    </row>
    <row r="45">
      <c r="B45" s="9" t="inlineStr">
        <is>
          <t>Рентабельность продаж по чистой прибыли</t>
        </is>
      </c>
      <c r="D45" s="14">
        <f>ЧистаяПрибыль/Выручка</f>
        <v/>
      </c>
    </row>
    <row r="46">
      <c r="B46" s="9" t="inlineStr">
        <is>
          <t>Рентабельность по EBITDA</t>
        </is>
      </c>
      <c r="D46" s="14">
        <f>EBITDA/Выручка</f>
        <v/>
      </c>
    </row>
    <row r="47">
      <c r="B47" s="9" t="inlineStr">
        <is>
          <t>Рентабельность активов (ROA)</t>
        </is>
      </c>
      <c r="D47" s="14">
        <f>ЧистаяПрибыль/Активы</f>
        <v/>
      </c>
    </row>
    <row r="48">
      <c r="B48" s="9" t="inlineStr">
        <is>
          <t>Рентабельность капитала (ROE)</t>
        </is>
      </c>
      <c r="D48" s="14">
        <f>ЧистаяПрибыль/Капитал</f>
        <v/>
      </c>
    </row>
    <row r="49">
      <c r="B49" s="9" t="inlineStr">
        <is>
          <t>Валовая рентабельность</t>
        </is>
      </c>
      <c r="D49" s="14">
        <f>(Выручка-Себестоимость)/Выручка</f>
        <v/>
      </c>
    </row>
    <row r="50">
      <c r="B50" s="3" t="inlineStr">
        <is>
          <t>ROE против стоимости капитала</t>
        </is>
      </c>
      <c r="D50" s="9">
        <f>IF(ROE&gt;0.2,"Собственный капитал работает хорошо",IF(ROE&gt;0.1,"Умеренно","Капитал почти не приносит дохода"))</f>
        <v/>
      </c>
    </row>
    <row r="52" ht="20" customHeight="1">
      <c r="B52" s="7" t="inlineStr">
        <is>
          <t>Оборачиваемость, дней</t>
        </is>
      </c>
    </row>
    <row r="53" ht="3" customHeight="1">
      <c r="B53" s="8" t="n"/>
      <c r="C53" s="8" t="n"/>
      <c r="D53" s="8" t="n"/>
      <c r="E53" s="8" t="n"/>
      <c r="F53" s="8" t="n"/>
      <c r="G53" s="8" t="n"/>
      <c r="H53" s="8" t="n"/>
      <c r="I53" s="8" t="n"/>
    </row>
    <row r="54">
      <c r="B54" s="9" t="inlineStr">
        <is>
          <t>Запасы</t>
        </is>
      </c>
      <c r="D54" s="15">
        <f>Запасы/Себестоимость*365</f>
        <v/>
      </c>
    </row>
    <row r="55">
      <c r="B55" s="9" t="inlineStr">
        <is>
          <t>Дебиторская задолженность</t>
        </is>
      </c>
      <c r="D55" s="15">
        <f>Дебиторка/Выручка*365</f>
        <v/>
      </c>
    </row>
    <row r="56">
      <c r="B56" s="9" t="inlineStr">
        <is>
          <t>Кредиторская задолженность</t>
        </is>
      </c>
      <c r="D56" s="15">
        <f>Кредиторка/Себестоимость*365</f>
        <v/>
      </c>
    </row>
    <row r="57">
      <c r="B57" s="9" t="inlineStr">
        <is>
          <t>Операционный цикл</t>
        </is>
      </c>
      <c r="D57" s="15">
        <f>ДниЗапасов+ДниДебиторки</f>
        <v/>
      </c>
    </row>
    <row r="58" ht="22" customHeight="1">
      <c r="C58" s="16" t="inlineStr">
        <is>
          <t>Финансовый цикл, дней</t>
        </is>
      </c>
      <c r="D58" s="17">
        <f>ОперЦикл-ДниКредиторки</f>
        <v/>
      </c>
    </row>
    <row r="59">
      <c r="B59" s="9" t="inlineStr">
        <is>
          <t>Оборачиваемость активов</t>
        </is>
      </c>
      <c r="D59" s="13">
        <f>Выручка/Активы</f>
        <v/>
      </c>
    </row>
    <row r="60" ht="26" customHeight="1">
      <c r="B60" s="18" t="inlineStr">
        <is>
          <t>Финансовый цикл — сколько дней деньги компании заморожены между оплатой поставщику и получением денег от покупателя. Отрицательный цикл означает, что бизнес живёт на деньгах поставщиков: так работает розница.</t>
        </is>
      </c>
    </row>
    <row r="61">
      <c r="B61" s="3" t="inlineStr">
        <is>
          <t>Вывод по циклу</t>
        </is>
      </c>
      <c r="D61" s="9">
        <f>IF(ФинЦикл&lt;0,"Цикл отрицательный — оборот финансируют поставщики",IF(ФинЦикл&lt;45,"Цикл короткий","Цикл длинный: много денег заморожено в обороте"))</f>
        <v/>
      </c>
    </row>
    <row r="62">
      <c r="B62" s="9" t="inlineStr">
        <is>
          <t>Деньги, замороженные в цикле</t>
        </is>
      </c>
      <c r="D62" s="12">
        <f>ФинЦикл/365*Выручка</f>
        <v/>
      </c>
    </row>
    <row r="64" ht="20" customHeight="1">
      <c r="B64" s="7" t="inlineStr">
        <is>
          <t>Устойчивость</t>
        </is>
      </c>
    </row>
    <row r="65" ht="3" customHeight="1">
      <c r="B65" s="8" t="n"/>
      <c r="C65" s="8" t="n"/>
      <c r="D65" s="8" t="n"/>
      <c r="E65" s="8" t="n"/>
      <c r="F65" s="8" t="n"/>
      <c r="G65" s="8" t="n"/>
      <c r="H65" s="8" t="n"/>
      <c r="I65" s="8" t="n"/>
    </row>
    <row r="66">
      <c r="B66" s="9" t="inlineStr">
        <is>
          <t>Коэффициент автономии</t>
        </is>
      </c>
      <c r="D66" s="14">
        <f>Капитал/Активы</f>
        <v/>
      </c>
    </row>
    <row r="67">
      <c r="B67" s="3" t="inlineStr">
        <is>
          <t>ориентир от 0,4</t>
        </is>
      </c>
      <c r="D67" s="9">
        <f>IF(Автономия&gt;=0.4,"Устойчиво","Компания сильно зависит от кредиторов")</f>
        <v/>
      </c>
    </row>
    <row r="68">
      <c r="B68" s="9" t="inlineStr">
        <is>
          <t>Долг / EBITDA</t>
        </is>
      </c>
      <c r="D68" s="13">
        <f>(Краткосрочные+Долгосрочные-Кредиторка)/EBITDA</f>
        <v/>
      </c>
    </row>
    <row r="69">
      <c r="B69" s="3" t="inlineStr">
        <is>
          <t>ориентир до 3,0</t>
        </is>
      </c>
      <c r="D69" s="9">
        <f>IF(ДолгEBITDA&lt;=3,"Долговая нагрузка приемлема","Нагрузка высокая: банки насторожатся")</f>
        <v/>
      </c>
    </row>
    <row r="70">
      <c r="B70" s="9" t="inlineStr">
        <is>
          <t>Покрытие процентов</t>
        </is>
      </c>
      <c r="D70" s="13">
        <f>EBIT/Проценты</f>
        <v/>
      </c>
    </row>
    <row r="71">
      <c r="B71" s="3" t="inlineStr">
        <is>
          <t>ориентир от 3,0</t>
        </is>
      </c>
      <c r="D71" s="9">
        <f>IF(ПокрытиеПроцентов&gt;=3,"Проценты обслуживаются свободно","Прибыли едва хватает на проценты")</f>
        <v/>
      </c>
    </row>
    <row r="72">
      <c r="B72" s="9" t="inlineStr">
        <is>
          <t>Обеспеченность собственными оборотными средствами</t>
        </is>
      </c>
      <c r="D72" s="14">
        <f>(Капитал-Внеоборотные)/Оборотные</f>
        <v/>
      </c>
    </row>
    <row r="74">
      <c r="B74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1">
    <mergeCell ref="B60:I60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