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к пользоваться" sheetId="1" state="visible" r:id="rId1"/>
    <sheet xmlns:r="http://schemas.openxmlformats.org/officeDocument/2006/relationships" name="Допущения" sheetId="2" state="visible" r:id="rId2"/>
    <sheet xmlns:r="http://schemas.openxmlformats.org/officeDocument/2006/relationships" name="Ставка дисконтирования" sheetId="3" state="visible" r:id="rId3"/>
    <sheet xmlns:r="http://schemas.openxmlformats.org/officeDocument/2006/relationships" name="Прогноз FCFF" sheetId="4" state="visible" r:id="rId4"/>
    <sheet xmlns:r="http://schemas.openxmlformats.org/officeDocument/2006/relationships" name="Оценка" sheetId="5" state="visible" r:id="rId5"/>
    <sheet xmlns:r="http://schemas.openxmlformats.org/officeDocument/2006/relationships" name="Чувствительность" sheetId="6" state="visible" r:id="rId6"/>
  </sheets>
  <definedNames>
    <definedName name="ГодОценки">'Допущения'!$D$10</definedName>
    <definedName name="ВыручкаБаза">'Допущения'!$D$14</definedName>
    <definedName name="РостВыручки">'Допущения'!$D$15</definedName>
    <definedName name="МаржаEBIT">'Допущения'!$D$16</definedName>
    <definedName name="СтавкаНалога">'Допущения'!$D$17</definedName>
    <definedName name="ДоляАмортизации">'Допущения'!$D$22</definedName>
    <definedName name="ДоляКапвложений">'Допущения'!$D$23</definedName>
    <definedName name="ДоляОборотного">'Допущения'!$D$24</definedName>
    <definedName name="ТемпG">'Допущения'!$D$29</definedName>
    <definedName name="Долг">'Допущения'!$D$34</definedName>
    <definedName name="Деньги">'Допущения'!$D$35</definedName>
    <definedName name="ЧистыйДолг">'Допущения'!$D$36</definedName>
    <definedName name="Безрисковая">'Ставка дисконтирования'!$D$9</definedName>
    <definedName name="ERP">'Ставка дисконтирования'!$D$10</definedName>
    <definedName name="Страновая">'Ставка дисконтирования'!$D$11</definedName>
    <definedName name="ПремияРазмер">'Ставка дисконтирования'!$D$12</definedName>
    <definedName name="БетаU">'Ставка дисконтирования'!$D$17</definedName>
    <definedName name="DE">'Ставка дисконтирования'!$D$18</definedName>
    <definedName name="БетаL">'Ставка дисконтирования'!$D$19</definedName>
    <definedName name="Ke">'Ставка дисконтирования'!$D$24</definedName>
    <definedName name="KdДо">'Ставка дисконтирования'!$D$25</definedName>
    <definedName name="Kd">'Ставка дисконтирования'!$D$26</definedName>
    <definedName name="ВесE">'Ставка дисконтирования'!$D$31</definedName>
    <definedName name="ВесD">'Ставка дисконтирования'!$D$32</definedName>
    <definedName name="WACC">'Ставка дисконтирования'!$D$34</definedName>
    <definedName name="PVПрогноз">'Оценка'!$D$15</definedName>
    <definedName name="FCFFТерм">'Оценка'!$D$16</definedName>
    <definedName name="TV">'Оценка'!$D$17</definedName>
    <definedName name="PVТерм">'Оценка'!$D$18</definedName>
    <definedName name="EV">'Оценка'!$D$20</definedName>
    <definedName name="Equity">'Оценка'!$D$23</definedName>
    <definedName name="ДоляТерм">'Оценка'!$D$28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000"/>
  </numFmts>
  <fonts count="13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b val="1"/>
      <color rgb="00161616"/>
      <sz val="11"/>
    </font>
    <font>
      <name val="Segoe UI"/>
      <color rgb="008D949E"/>
      <sz val="9"/>
    </font>
    <font>
      <name val="Segoe UI"/>
      <color rgb="00161616"/>
      <sz val="10"/>
    </font>
    <font>
      <name val="Segoe UI"/>
      <color rgb="000043CE"/>
      <sz val="9"/>
    </font>
    <font>
      <name val="Segoe UI"/>
      <color rgb="000043CE"/>
      <sz val="10"/>
    </font>
    <font>
      <name val="Segoe UI"/>
      <b val="1"/>
      <color rgb="00161616"/>
      <sz val="10"/>
    </font>
    <font>
      <name val="Segoe UI"/>
      <b val="1"/>
      <color rgb="00161616"/>
      <sz val="12"/>
    </font>
    <font>
      <name val="Segoe UI"/>
      <b val="1"/>
      <color rgb="00525252"/>
      <sz val="9"/>
    </font>
    <font>
      <name val="Segoe UI"/>
      <b val="1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6">
    <border>
      <left/>
      <right/>
      <top/>
      <bottom/>
      <diagonal/>
    </border>
    <border>
      <top style="thin">
        <color rgb="00161616"/>
      </top>
    </border>
    <border>
      <bottom style="thin">
        <color rgb="00E0E0E0"/>
      </bottom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top style="medium">
        <color rgb="000F62FE"/>
      </top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0" borderId="0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center"/>
    </xf>
    <xf numFmtId="0" fontId="7" fillId="2" borderId="3" pivotButton="0" quotePrefix="0" xfId="0"/>
    <xf numFmtId="0" fontId="5" fillId="0" borderId="0" pivotButton="0" quotePrefix="0" xfId="0"/>
    <xf numFmtId="0" fontId="8" fillId="2" borderId="3" applyAlignment="1" pivotButton="0" quotePrefix="0" xfId="0">
      <alignment horizontal="left" vertical="center"/>
    </xf>
    <xf numFmtId="1" fontId="8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3" fontId="8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2" fontId="8" fillId="2" borderId="3" applyAlignment="1" pivotButton="0" quotePrefix="0" xfId="0">
      <alignment horizontal="right" vertical="center"/>
    </xf>
    <xf numFmtId="2" fontId="9" fillId="0" borderId="0" applyAlignment="1" pivotButton="0" quotePrefix="0" xfId="0">
      <alignment horizontal="right" vertical="center"/>
    </xf>
    <xf numFmtId="164" fontId="9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4" fillId="0" borderId="4" applyAlignment="1" pivotButton="0" quotePrefix="0" xfId="0">
      <alignment horizontal="right" vertical="center"/>
    </xf>
    <xf numFmtId="164" fontId="10" fillId="0" borderId="4" applyAlignment="1" pivotButton="0" quotePrefix="0" xfId="0">
      <alignment horizontal="right" vertical="center"/>
    </xf>
    <xf numFmtId="0" fontId="11" fillId="0" borderId="5" applyAlignment="1" pivotButton="0" quotePrefix="0" xfId="0">
      <alignment horizontal="left" vertical="center"/>
    </xf>
    <xf numFmtId="0" fontId="11" fillId="0" borderId="5" applyAlignment="1" pivotButton="0" quotePrefix="0" xfId="0">
      <alignment horizontal="center" vertical="center"/>
    </xf>
    <xf numFmtId="3" fontId="6" fillId="0" borderId="0" applyAlignment="1" pivotButton="0" quotePrefix="0" xfId="0">
      <alignment horizontal="right" vertical="center"/>
    </xf>
    <xf numFmtId="3" fontId="10" fillId="0" borderId="4" applyAlignment="1" pivotButton="0" quotePrefix="0" xfId="0">
      <alignment horizontal="right" vertical="center"/>
    </xf>
    <xf numFmtId="165" fontId="6" fillId="0" borderId="0" applyAlignment="1" pivotButton="0" quotePrefix="0" xfId="0">
      <alignment horizontal="right" vertical="center"/>
    </xf>
    <xf numFmtId="0" fontId="11" fillId="0" borderId="0" applyAlignment="1" pivotButton="0" quotePrefix="0" xfId="0">
      <alignment horizontal="center" vertical="center"/>
    </xf>
    <xf numFmtId="164" fontId="11" fillId="0" borderId="5" applyAlignment="1" pivotButton="0" quotePrefix="0" xfId="0">
      <alignment horizontal="center" vertical="center"/>
    </xf>
    <xf numFmtId="164" fontId="11" fillId="0" borderId="0" applyAlignment="1" pivotButton="0" quotePrefix="0" xfId="0">
      <alignment horizontal="center" vertical="center"/>
    </xf>
    <xf numFmtId="3" fontId="12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6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25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Оценка бизнеса методом DCF</t>
        </is>
      </c>
    </row>
    <row r="4" ht="15" customHeight="1">
      <c r="B4" s="3" t="inlineStr">
        <is>
          <t>Свободный денежный поток фирмы, ставка дисконтирования и стоимость бизнеса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 ht="20" customHeight="1">
      <c r="B7" s="5" t="inlineStr">
        <is>
          <t>Что делает модель</t>
        </is>
      </c>
    </row>
    <row r="8" ht="3" customHeight="1"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</row>
    <row r="9" ht="38" customHeight="1">
      <c r="B9" s="7" t="inlineStr">
        <is>
          <t>Считает, сколько стоит компания целиком и сколько из этого приходится на собственника. Логика Дамодарана: прогнозируем поток, который бизнес отдаёт всем поставщикам капитала, дисконтируем его по стоимости этого капитала, добавляем стоимость всего, что будет после прогнозного периода, и вычитаем долг.</t>
        </is>
      </c>
    </row>
    <row r="11" ht="20" customHeight="1">
      <c r="B11" s="5" t="inlineStr">
        <is>
          <t>Порядок работы</t>
        </is>
      </c>
    </row>
    <row r="12" ht="3" customHeight="1"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</row>
    <row r="13">
      <c r="B13" s="8" t="inlineStr">
        <is>
          <t>1.  Лист «Допущения» — операционные параметры: выручка, рентабельность, налог, вложения.</t>
        </is>
      </c>
    </row>
    <row r="14">
      <c r="B14" s="8" t="inlineStr">
        <is>
          <t>2.  Лист «Ставка дисконтирования» — рынок и структура капитала. Здесь получается WACC.</t>
        </is>
      </c>
    </row>
    <row r="15">
      <c r="B15" s="8" t="inlineStr">
        <is>
          <t>3.  Лист «Прогноз FCFF» — считается сам, править нечего.</t>
        </is>
      </c>
    </row>
    <row r="16">
      <c r="B16" s="8" t="inlineStr">
        <is>
          <t>4.  Лист «Оценка» — итог: стоимость бизнеса и стоимость собственного капитала.</t>
        </is>
      </c>
    </row>
    <row r="17">
      <c r="B17" s="8" t="inlineStr">
        <is>
          <t>5.  Лист «Чувствительность» — как итог зависит от ставки и темпа роста.</t>
        </is>
      </c>
    </row>
    <row r="19">
      <c r="B19" s="9" t="inlineStr">
        <is>
          <t>Голубые ячейки — ввод</t>
        </is>
      </c>
      <c r="D19" s="10" t="inlineStr">
        <is>
          <t>белые — расчёт по формуле,  серые с синей чертой — итог</t>
        </is>
      </c>
    </row>
    <row r="21" ht="20" customHeight="1">
      <c r="B21" s="5" t="inlineStr">
        <is>
          <t>Чего модель не делает</t>
        </is>
      </c>
    </row>
    <row r="22" ht="3" customHeight="1"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</row>
    <row r="23" ht="38" customHeight="1">
      <c r="B23" s="7" t="inlineStr">
        <is>
          <t>Не заменяет анализ рынка и не проверяет реалистичность допущений — она их исполняет. Мусор на входе даёт аккуратно посчитанный мусор на выходе. Две строки-контролёра на листе «Оценка» показывают, не держится ли вся стоимость на одном допущении о вечном росте.</t>
        </is>
      </c>
    </row>
    <row r="25">
      <c r="B25" s="10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9:I9"/>
    <mergeCell ref="B23:I23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38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Допущения</t>
        </is>
      </c>
    </row>
    <row r="4" ht="15" customHeight="1">
      <c r="B4" s="3" t="inlineStr">
        <is>
          <t>Операционная часть модели: что бизнес зарабатывает и сколько в себя вкладывает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 ht="20" customHeight="1">
      <c r="B7" s="5" t="inlineStr">
        <is>
          <t>Компания</t>
        </is>
      </c>
    </row>
    <row r="8" ht="3" customHeight="1"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</row>
    <row r="9">
      <c r="B9" s="8" t="inlineStr">
        <is>
          <t>Наименование</t>
        </is>
      </c>
      <c r="D9" s="11" t="inlineStr">
        <is>
          <t>ООО «Компания»</t>
        </is>
      </c>
    </row>
    <row r="10">
      <c r="B10" s="8" t="inlineStr">
        <is>
          <t>Год оценки</t>
        </is>
      </c>
      <c r="D10" s="12" t="n">
        <v>2026</v>
      </c>
    </row>
    <row r="12" ht="20" customHeight="1">
      <c r="B12" s="5" t="inlineStr">
        <is>
          <t>Выручка и рентабельность</t>
        </is>
      </c>
    </row>
    <row r="13" ht="3" customHeight="1"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</row>
    <row r="14">
      <c r="B14" s="8" t="inlineStr">
        <is>
          <t>Выручка последнего отчётного года</t>
        </is>
      </c>
      <c r="C14" s="13" t="inlineStr">
        <is>
          <t>тыс. ₽</t>
        </is>
      </c>
      <c r="D14" s="14" t="n">
        <v>850000</v>
      </c>
    </row>
    <row r="15">
      <c r="B15" s="8" t="inlineStr">
        <is>
          <t>Темп роста выручки, годы 1–5</t>
        </is>
      </c>
      <c r="D15" s="15" t="n">
        <v>0.12</v>
      </c>
    </row>
    <row r="16">
      <c r="B16" s="8" t="inlineStr">
        <is>
          <t>Рентабельность по EBIT</t>
        </is>
      </c>
      <c r="D16" s="15" t="n">
        <v>0.14</v>
      </c>
    </row>
    <row r="17">
      <c r="B17" s="8" t="inlineStr">
        <is>
          <t>Ставка налога на прибыль</t>
        </is>
      </c>
      <c r="D17" s="15" t="n">
        <v>0.25</v>
      </c>
    </row>
    <row r="18" ht="14" customHeight="1">
      <c r="B18" s="7" t="inlineStr">
        <is>
          <t>Ставка 25% — с 2025 года. Если у компании льгота или другой режим, поменяйте.</t>
        </is>
      </c>
    </row>
    <row r="20" ht="20" customHeight="1">
      <c r="B20" s="5" t="inlineStr">
        <is>
          <t>Вложения в бизнес</t>
        </is>
      </c>
    </row>
    <row r="21" ht="3" customHeight="1"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</row>
    <row r="22">
      <c r="B22" s="8" t="inlineStr">
        <is>
          <t>Амортизация, % от выручки</t>
        </is>
      </c>
      <c r="D22" s="15" t="n">
        <v>0.04</v>
      </c>
    </row>
    <row r="23">
      <c r="B23" s="8" t="inlineStr">
        <is>
          <t>Капитальные вложения, % от выручки</t>
        </is>
      </c>
      <c r="D23" s="15" t="n">
        <v>0.055</v>
      </c>
    </row>
    <row r="24">
      <c r="B24" s="8" t="inlineStr">
        <is>
          <t>Оборотный капитал, % от выручки</t>
        </is>
      </c>
      <c r="D24" s="15" t="n">
        <v>0.18</v>
      </c>
    </row>
    <row r="25" ht="26" customHeight="1">
      <c r="B25" s="7" t="inlineStr">
        <is>
          <t>В поток попадает не сам оборотный капитал, а его прирост: рост выручки замораживает деньги в запасах и дебиторке, и эти деньги собственнику не достаются.</t>
        </is>
      </c>
    </row>
    <row r="27" ht="20" customHeight="1">
      <c r="B27" s="5" t="inlineStr">
        <is>
          <t>После прогнозного периода</t>
        </is>
      </c>
    </row>
    <row r="28" ht="3" customHeight="1"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</row>
    <row r="29">
      <c r="B29" s="8" t="inlineStr">
        <is>
          <t>Темп роста в терминальном периоде</t>
        </is>
      </c>
      <c r="D29" s="15" t="n">
        <v>0.04</v>
      </c>
    </row>
    <row r="30" ht="26" customHeight="1">
      <c r="B30" s="7" t="inlineStr">
        <is>
          <t>Правило Дамодарана: вечный рост не может превышать безрисковую ставку — иначе компания со временем становится больше экономики. Контроль на листе «Оценка».</t>
        </is>
      </c>
    </row>
    <row r="32" ht="20" customHeight="1">
      <c r="B32" s="5" t="inlineStr">
        <is>
          <t>Долг</t>
        </is>
      </c>
    </row>
    <row r="33" ht="3" customHeight="1"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</row>
    <row r="34">
      <c r="B34" s="8" t="inlineStr">
        <is>
          <t>Долг на дату оценки</t>
        </is>
      </c>
      <c r="C34" s="13" t="inlineStr">
        <is>
          <t>тыс. ₽</t>
        </is>
      </c>
      <c r="D34" s="14" t="n">
        <v>180000</v>
      </c>
    </row>
    <row r="35">
      <c r="B35" s="8" t="inlineStr">
        <is>
          <t>Денежные средства и эквиваленты</t>
        </is>
      </c>
      <c r="C35" s="13" t="inlineStr">
        <is>
          <t>тыс. ₽</t>
        </is>
      </c>
      <c r="D35" s="14" t="n">
        <v>45000</v>
      </c>
    </row>
    <row r="36">
      <c r="B36" s="8" t="inlineStr">
        <is>
          <t>Чистый долг</t>
        </is>
      </c>
      <c r="D36" s="16">
        <f>Долг-Деньги</f>
        <v/>
      </c>
    </row>
    <row r="38">
      <c r="B38" s="10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18:I18"/>
    <mergeCell ref="B25:I25"/>
    <mergeCell ref="B30:I30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38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Ставка дисконтирования</t>
        </is>
      </c>
    </row>
    <row r="4" ht="15" customHeight="1">
      <c r="B4" s="3" t="inlineStr">
        <is>
          <t>CAPM для собственного капитала и WACC для всей фирмы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 ht="20" customHeight="1">
      <c r="B7" s="5" t="inlineStr">
        <is>
          <t>Рынок</t>
        </is>
      </c>
    </row>
    <row r="8" ht="3" customHeight="1"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</row>
    <row r="9">
      <c r="B9" s="8" t="inlineStr">
        <is>
          <t>Безрисковая ставка</t>
        </is>
      </c>
      <c r="D9" s="15" t="n">
        <v>0.135</v>
      </c>
    </row>
    <row r="10">
      <c r="B10" s="8" t="inlineStr">
        <is>
          <t>Премия за риск вложения в акции (ERP)</t>
        </is>
      </c>
      <c r="D10" s="15" t="n">
        <v>0.075</v>
      </c>
    </row>
    <row r="11">
      <c r="B11" s="8" t="inlineStr">
        <is>
          <t>Страновая премия за риск</t>
        </is>
      </c>
      <c r="D11" s="15" t="n">
        <v>0.035</v>
      </c>
    </row>
    <row r="12">
      <c r="B12" s="8" t="inlineStr">
        <is>
          <t>Премия за малый размер</t>
        </is>
      </c>
      <c r="D12" s="15" t="n">
        <v>0.02</v>
      </c>
    </row>
    <row r="13" ht="26" customHeight="1">
      <c r="B13" s="7" t="inlineStr">
        <is>
          <t>Безрисковая ставка берётся в той же валюте, что и поток. Для потока в рублях это доходность ОФЗ на срок, сопоставимый с горизонтом оценки.</t>
        </is>
      </c>
    </row>
    <row r="15" ht="20" customHeight="1">
      <c r="B15" s="5" t="inlineStr">
        <is>
          <t>Бета</t>
        </is>
      </c>
    </row>
    <row r="16" ht="3" customHeight="1"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</row>
    <row r="17">
      <c r="B17" s="8" t="inlineStr">
        <is>
          <t>Бета отраслевая, без рычага</t>
        </is>
      </c>
      <c r="D17" s="17" t="n">
        <v>0.85</v>
      </c>
    </row>
    <row r="18">
      <c r="B18" s="8" t="inlineStr">
        <is>
          <t>Целевое отношение долга к капиталу, D/E</t>
        </is>
      </c>
      <c r="D18" s="17" t="n">
        <v>0.45</v>
      </c>
    </row>
    <row r="19">
      <c r="B19" s="8" t="inlineStr">
        <is>
          <t>Бета с рычагом (Хамада)</t>
        </is>
      </c>
      <c r="D19" s="18">
        <f>БетаU*(1+(1-СтавкаНалога)*DE)</f>
        <v/>
      </c>
    </row>
    <row r="20" ht="26" customHeight="1">
      <c r="B20" s="7" t="inlineStr">
        <is>
          <t>βL = βU × (1 + (1 − t) × D/E). Отраслевые беты публикуются без рычага; долг добавляет акционеру риск, и его надо вернуть в расчёт.</t>
        </is>
      </c>
    </row>
    <row r="22" ht="20" customHeight="1">
      <c r="B22" s="5" t="inlineStr">
        <is>
          <t>Стоимость капитала</t>
        </is>
      </c>
    </row>
    <row r="23" ht="3" customHeight="1"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</row>
    <row r="24">
      <c r="B24" s="8" t="inlineStr">
        <is>
          <t>Стоимость собственного капитала, Ke</t>
        </is>
      </c>
      <c r="D24" s="19">
        <f>Безрисковая+БетаL*ERP+Страновая+ПремияРазмер</f>
        <v/>
      </c>
    </row>
    <row r="25">
      <c r="B25" s="8" t="inlineStr">
        <is>
          <t>Стоимость долга до налога</t>
        </is>
      </c>
      <c r="D25" s="15" t="n">
        <v>0.19</v>
      </c>
    </row>
    <row r="26">
      <c r="B26" s="8" t="inlineStr">
        <is>
          <t>Стоимость долга после налога</t>
        </is>
      </c>
      <c r="D26" s="20">
        <f>KdДо*(1-СтавкаНалога)</f>
        <v/>
      </c>
    </row>
    <row r="27" ht="14" customHeight="1">
      <c r="B27" s="7" t="inlineStr">
        <is>
          <t>Проценты уменьшают налог на прибыль, поэтому долг обходится дешевле своей ставки. Это и есть налоговый щит.</t>
        </is>
      </c>
    </row>
    <row r="29" ht="20" customHeight="1">
      <c r="B29" s="5" t="inlineStr">
        <is>
          <t>Веса и итог</t>
        </is>
      </c>
    </row>
    <row r="30" ht="3" customHeight="1"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</row>
    <row r="31">
      <c r="B31" s="8" t="inlineStr">
        <is>
          <t>Доля собственного капитала</t>
        </is>
      </c>
      <c r="D31" s="20">
        <f>1/(1+DE)</f>
        <v/>
      </c>
    </row>
    <row r="32">
      <c r="B32" s="8" t="inlineStr">
        <is>
          <t>Доля долга</t>
        </is>
      </c>
      <c r="D32" s="20">
        <f>DE/(1+DE)</f>
        <v/>
      </c>
    </row>
    <row r="34" ht="22" customHeight="1">
      <c r="C34" s="21" t="inlineStr">
        <is>
          <t>WACC</t>
        </is>
      </c>
      <c r="D34" s="22">
        <f>ВесE*Ke+ВесD*Kd</f>
        <v/>
      </c>
    </row>
    <row r="36" ht="26" customHeight="1">
      <c r="B36" s="7" t="inlineStr">
        <is>
          <t>Веса берутся от целевой структуры капитала, а не от текущей: оценивается бизнес в нормальном состоянии, а не в моменте.</t>
        </is>
      </c>
    </row>
    <row r="38">
      <c r="B38" s="10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4">
    <mergeCell ref="B13:I13"/>
    <mergeCell ref="B36:I36"/>
    <mergeCell ref="B20:I20"/>
    <mergeCell ref="B27:I27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2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4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Прогноз свободного денежного потока</t>
        </is>
      </c>
    </row>
    <row r="4" ht="15" customHeight="1">
      <c r="B4" s="3" t="inlineStr">
        <is>
          <t>FCFF — поток, который бизнес отдаёт всем, кто дал ему капитал: и собственнику, и кредитору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 ht="18" customHeight="1">
      <c r="B7" s="23" t="inlineStr">
        <is>
          <t>Показатель</t>
        </is>
      </c>
      <c r="C7" s="24" t="inlineStr"/>
      <c r="D7" s="24" t="inlineStr">
        <is>
          <t>Год 1</t>
        </is>
      </c>
      <c r="E7" s="24" t="inlineStr">
        <is>
          <t>Год 2</t>
        </is>
      </c>
      <c r="F7" s="24" t="inlineStr">
        <is>
          <t>Год 3</t>
        </is>
      </c>
      <c r="G7" s="24" t="inlineStr">
        <is>
          <t>Год 4</t>
        </is>
      </c>
      <c r="H7" s="24" t="inlineStr">
        <is>
          <t>Год 5</t>
        </is>
      </c>
    </row>
    <row r="8">
      <c r="B8" s="8" t="inlineStr">
        <is>
          <t>Выручка</t>
        </is>
      </c>
      <c r="D8" s="25">
        <f>ВыручкаБаза*(1+РостВыручки)</f>
        <v/>
      </c>
      <c r="E8" s="25">
        <f>D8*(1+РостВыручки)</f>
        <v/>
      </c>
      <c r="F8" s="25">
        <f>E8*(1+РостВыручки)</f>
        <v/>
      </c>
      <c r="G8" s="25">
        <f>F8*(1+РостВыручки)</f>
        <v/>
      </c>
      <c r="H8" s="25">
        <f>G8*(1+РостВыручки)</f>
        <v/>
      </c>
    </row>
    <row r="9">
      <c r="B9" s="8" t="inlineStr">
        <is>
          <t>EBIT</t>
        </is>
      </c>
      <c r="D9" s="25">
        <f>D8*МаржаEBIT</f>
        <v/>
      </c>
      <c r="E9" s="25">
        <f>E8*МаржаEBIT</f>
        <v/>
      </c>
      <c r="F9" s="25">
        <f>F8*МаржаEBIT</f>
        <v/>
      </c>
      <c r="G9" s="25">
        <f>G8*МаржаEBIT</f>
        <v/>
      </c>
      <c r="H9" s="25">
        <f>H8*МаржаEBIT</f>
        <v/>
      </c>
    </row>
    <row r="10">
      <c r="B10" s="8" t="inlineStr">
        <is>
          <t>Налог на EBIT</t>
        </is>
      </c>
      <c r="D10" s="25">
        <f>-D9*СтавкаНалога</f>
        <v/>
      </c>
      <c r="E10" s="25">
        <f>-E9*СтавкаНалога</f>
        <v/>
      </c>
      <c r="F10" s="25">
        <f>-F9*СтавкаНалога</f>
        <v/>
      </c>
      <c r="G10" s="25">
        <f>-G9*СтавкаНалога</f>
        <v/>
      </c>
      <c r="H10" s="25">
        <f>-H9*СтавкаНалога</f>
        <v/>
      </c>
    </row>
    <row r="11">
      <c r="B11" s="8" t="inlineStr">
        <is>
          <t>NOPAT</t>
        </is>
      </c>
      <c r="D11" s="16">
        <f>D9+D10</f>
        <v/>
      </c>
      <c r="E11" s="16">
        <f>E9+E10</f>
        <v/>
      </c>
      <c r="F11" s="16">
        <f>F9+F10</f>
        <v/>
      </c>
      <c r="G11" s="16">
        <f>G9+G10</f>
        <v/>
      </c>
      <c r="H11" s="16">
        <f>H9+H10</f>
        <v/>
      </c>
    </row>
    <row r="12">
      <c r="B12" s="8" t="inlineStr">
        <is>
          <t>+ Амортизация</t>
        </is>
      </c>
      <c r="D12" s="25">
        <f>D8*ДоляАмортизации</f>
        <v/>
      </c>
      <c r="E12" s="25">
        <f>E8*ДоляАмортизации</f>
        <v/>
      </c>
      <c r="F12" s="25">
        <f>F8*ДоляАмортизации</f>
        <v/>
      </c>
      <c r="G12" s="25">
        <f>G8*ДоляАмортизации</f>
        <v/>
      </c>
      <c r="H12" s="25">
        <f>H8*ДоляАмортизации</f>
        <v/>
      </c>
    </row>
    <row r="13">
      <c r="B13" s="8" t="inlineStr">
        <is>
          <t>− Капитальные вложения</t>
        </is>
      </c>
      <c r="D13" s="25">
        <f>-D8*ДоляКапвложений</f>
        <v/>
      </c>
      <c r="E13" s="25">
        <f>-E8*ДоляКапвложений</f>
        <v/>
      </c>
      <c r="F13" s="25">
        <f>-F8*ДоляКапвложений</f>
        <v/>
      </c>
      <c r="G13" s="25">
        <f>-G8*ДоляКапвложений</f>
        <v/>
      </c>
      <c r="H13" s="25">
        <f>-H8*ДоляКапвложений</f>
        <v/>
      </c>
    </row>
    <row r="14">
      <c r="B14" s="3" t="inlineStr">
        <is>
          <t>Оборотный капитал на конец года</t>
        </is>
      </c>
      <c r="D14" s="25">
        <f>D8*ДоляОборотного</f>
        <v/>
      </c>
      <c r="E14" s="25">
        <f>E8*ДоляОборотного</f>
        <v/>
      </c>
      <c r="F14" s="25">
        <f>F8*ДоляОборотного</f>
        <v/>
      </c>
      <c r="G14" s="25">
        <f>G8*ДоляОборотного</f>
        <v/>
      </c>
      <c r="H14" s="25">
        <f>H8*ДоляОборотного</f>
        <v/>
      </c>
    </row>
    <row r="15">
      <c r="B15" s="8" t="inlineStr">
        <is>
          <t>− Прирост оборотного капитала</t>
        </is>
      </c>
      <c r="D15" s="25">
        <f>-(D14-ВыручкаБаза*ДоляОборотного)</f>
        <v/>
      </c>
      <c r="E15" s="25">
        <f>-(E14-D14)</f>
        <v/>
      </c>
      <c r="F15" s="25">
        <f>-(F14-E14)</f>
        <v/>
      </c>
      <c r="G15" s="25">
        <f>-(G14-F14)</f>
        <v/>
      </c>
      <c r="H15" s="25">
        <f>-(H14-G14)</f>
        <v/>
      </c>
    </row>
    <row r="17" ht="22" customHeight="1">
      <c r="B17" s="8" t="inlineStr">
        <is>
          <t>FCFF</t>
        </is>
      </c>
      <c r="D17" s="26">
        <f>D11+D12+D13+D15</f>
        <v/>
      </c>
      <c r="E17" s="26">
        <f>E11+E12+E13+E15</f>
        <v/>
      </c>
      <c r="F17" s="26">
        <f>F11+F12+F13+F15</f>
        <v/>
      </c>
      <c r="G17" s="26">
        <f>G11+G12+G13+G15</f>
        <v/>
      </c>
      <c r="H17" s="26">
        <f>H11+H12+H13+H15</f>
        <v/>
      </c>
    </row>
    <row r="19" ht="26" customHeight="1">
      <c r="B19" s="7" t="inlineStr">
        <is>
          <t>FCFF = NOPAT + амортизация − капвложения − прирост оборотного капитала. Амортизация возвращается, потому что денег она не забирала; капвложения и прирост оборотного капитала вычитаются, потому что забирали.</t>
        </is>
      </c>
    </row>
    <row r="21">
      <c r="B21" s="10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1">
    <mergeCell ref="B19:H19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35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4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Оценка</t>
        </is>
      </c>
    </row>
    <row r="4" ht="15" customHeight="1">
      <c r="B4" s="3" t="inlineStr">
        <is>
          <t>От потока к стоимости бизнеса и стоимости собственника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 ht="18" customHeight="1">
      <c r="B7" s="23" t="inlineStr">
        <is>
          <t>Показатель</t>
        </is>
      </c>
      <c r="C7" s="24" t="inlineStr"/>
      <c r="D7" s="24" t="inlineStr">
        <is>
          <t>Год 1</t>
        </is>
      </c>
      <c r="E7" s="24" t="inlineStr">
        <is>
          <t>Год 2</t>
        </is>
      </c>
      <c r="F7" s="24" t="inlineStr">
        <is>
          <t>Год 3</t>
        </is>
      </c>
      <c r="G7" s="24" t="inlineStr">
        <is>
          <t>Год 4</t>
        </is>
      </c>
      <c r="H7" s="24" t="inlineStr">
        <is>
          <t>Год 5</t>
        </is>
      </c>
    </row>
    <row r="8">
      <c r="B8" s="3" t="inlineStr">
        <is>
          <t>Период дисконтирования</t>
        </is>
      </c>
      <c r="D8" s="25" t="n">
        <v>1</v>
      </c>
      <c r="E8" s="25" t="n">
        <v>2</v>
      </c>
      <c r="F8" s="25" t="n">
        <v>3</v>
      </c>
      <c r="G8" s="25" t="n">
        <v>4</v>
      </c>
      <c r="H8" s="25" t="n">
        <v>5</v>
      </c>
    </row>
    <row r="9">
      <c r="B9" s="8" t="inlineStr">
        <is>
          <t>FCFF</t>
        </is>
      </c>
      <c r="D9" s="25">
        <f>'Прогноз FCFF'!D17</f>
        <v/>
      </c>
      <c r="E9" s="25">
        <f>'Прогноз FCFF'!E17</f>
        <v/>
      </c>
      <c r="F9" s="25">
        <f>'Прогноз FCFF'!F17</f>
        <v/>
      </c>
      <c r="G9" s="25">
        <f>'Прогноз FCFF'!G17</f>
        <v/>
      </c>
      <c r="H9" s="25">
        <f>'Прогноз FCFF'!H17</f>
        <v/>
      </c>
    </row>
    <row r="10">
      <c r="B10" s="3" t="inlineStr">
        <is>
          <t>Коэффициент дисконтирования</t>
        </is>
      </c>
      <c r="D10" s="27">
        <f>1/(1+WACC)^D8</f>
        <v/>
      </c>
      <c r="E10" s="27">
        <f>1/(1+WACC)^E8</f>
        <v/>
      </c>
      <c r="F10" s="27">
        <f>1/(1+WACC)^F8</f>
        <v/>
      </c>
      <c r="G10" s="27">
        <f>1/(1+WACC)^G8</f>
        <v/>
      </c>
      <c r="H10" s="27">
        <f>1/(1+WACC)^H8</f>
        <v/>
      </c>
    </row>
    <row r="11">
      <c r="B11" s="8" t="inlineStr">
        <is>
          <t>Приведённый FCFF</t>
        </is>
      </c>
      <c r="D11" s="16">
        <f>D9*D10</f>
        <v/>
      </c>
      <c r="E11" s="16">
        <f>E9*E10</f>
        <v/>
      </c>
      <c r="F11" s="16">
        <f>F9*F10</f>
        <v/>
      </c>
      <c r="G11" s="16">
        <f>G9*G10</f>
        <v/>
      </c>
      <c r="H11" s="16">
        <f>H9*H10</f>
        <v/>
      </c>
    </row>
    <row r="13" ht="20" customHeight="1">
      <c r="B13" s="5" t="inlineStr">
        <is>
          <t>Стоимость</t>
        </is>
      </c>
    </row>
    <row r="14" ht="3" customHeight="1"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</row>
    <row r="15">
      <c r="B15" s="8" t="inlineStr">
        <is>
          <t>Сумма приведённых потоков прогнозного периода</t>
        </is>
      </c>
      <c r="D15" s="25">
        <f>SUM(D11:H11)</f>
        <v/>
      </c>
    </row>
    <row r="16">
      <c r="B16" s="8" t="inlineStr">
        <is>
          <t>FCFF первого терминального года</t>
        </is>
      </c>
      <c r="D16" s="25">
        <f>H9*(1+ТемпG)</f>
        <v/>
      </c>
    </row>
    <row r="17">
      <c r="B17" s="8" t="inlineStr">
        <is>
          <t>Терминальная стоимость на конец года 5</t>
        </is>
      </c>
      <c r="D17" s="25">
        <f>FCFFТерм/(WACC-ТемпG)</f>
        <v/>
      </c>
    </row>
    <row r="18">
      <c r="B18" s="8" t="inlineStr">
        <is>
          <t>Приведённая терминальная стоимость</t>
        </is>
      </c>
      <c r="D18" s="25">
        <f>TV*H10</f>
        <v/>
      </c>
    </row>
    <row r="20" ht="22" customHeight="1">
      <c r="C20" s="21" t="inlineStr">
        <is>
          <t>Стоимость бизнеса (EV)</t>
        </is>
      </c>
      <c r="D20" s="26">
        <f>PVПрогноз+PVТерм</f>
        <v/>
      </c>
    </row>
    <row r="22">
      <c r="B22" s="8" t="inlineStr">
        <is>
          <t>− Чистый долг</t>
        </is>
      </c>
      <c r="D22" s="25">
        <f>-ЧистыйДолг</f>
        <v/>
      </c>
    </row>
    <row r="23" ht="22" customHeight="1">
      <c r="C23" s="21" t="inlineStr">
        <is>
          <t>Стоимость собственного капитала</t>
        </is>
      </c>
      <c r="D23" s="26">
        <f>EV-ЧистыйДолг</f>
        <v/>
      </c>
    </row>
    <row r="26" ht="20" customHeight="1">
      <c r="B26" s="5" t="inlineStr">
        <is>
          <t>Контроль</t>
        </is>
      </c>
    </row>
    <row r="27" ht="3" customHeight="1"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</row>
    <row r="28">
      <c r="B28" s="8" t="inlineStr">
        <is>
          <t>Доля терминальной стоимости в оценке</t>
        </is>
      </c>
      <c r="D28" s="20">
        <f>PVТерм/EV</f>
        <v/>
      </c>
    </row>
    <row r="29">
      <c r="B29" s="3" t="inlineStr">
        <is>
          <t>Вывод</t>
        </is>
      </c>
      <c r="D29" s="8">
        <f>IF(ДоляТерм&gt;0.75,"Внимание: оценка держится на терминальной стоимости","Норма: прогнозный период весит достаточно")</f>
        <v/>
      </c>
    </row>
    <row r="30">
      <c r="B30" s="8" t="inlineStr">
        <is>
          <t>Терминальный рост не выше безрисковой ставки</t>
        </is>
      </c>
      <c r="D30" s="8">
        <f>IF(ТемпG&lt;=Безрисковая,"Да","НЕТ — так расти вечно нельзя")</f>
        <v/>
      </c>
    </row>
    <row r="31">
      <c r="B31" s="8" t="inlineStr">
        <is>
          <t>Ставка выше темпа роста</t>
        </is>
      </c>
      <c r="D31" s="8">
        <f>IF(WACC&gt;ТемпG,"Да","НЕТ — формула Гордона неприменима")</f>
        <v/>
      </c>
    </row>
    <row r="33" ht="26" customHeight="1">
      <c r="B33" s="7" t="inlineStr">
        <is>
          <t>Три строки контроля — не украшение. Если терминальная стоимость даёт больше трёх четвертей оценки, вы оцениваете не бизнес, а собственную веру в вечный рост.</t>
        </is>
      </c>
    </row>
    <row r="35">
      <c r="B35" s="10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1">
    <mergeCell ref="B33:H33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17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4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Чувствительность</t>
        </is>
      </c>
    </row>
    <row r="4" ht="15" customHeight="1">
      <c r="B4" s="3" t="inlineStr">
        <is>
          <t>Стоимость собственного капитала при разных ставке и темпе роста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3" t="inlineStr">
        <is>
          <t>По горизонтали — темп роста g, по вертикали — WACC</t>
        </is>
      </c>
    </row>
    <row r="8">
      <c r="C8" s="28" t="inlineStr">
        <is>
          <t>WACC \ g</t>
        </is>
      </c>
      <c r="D8" s="29">
        <f>ТемпG+-0.01</f>
        <v/>
      </c>
      <c r="E8" s="29">
        <f>ТемпG+-0.005</f>
        <v/>
      </c>
      <c r="F8" s="29">
        <f>ТемпG+0</f>
        <v/>
      </c>
      <c r="G8" s="29">
        <f>ТемпG+0.005</f>
        <v/>
      </c>
      <c r="H8" s="29">
        <f>ТемпG+0.01</f>
        <v/>
      </c>
    </row>
    <row r="9">
      <c r="C9" s="30">
        <f>WACC+-0.02</f>
        <v/>
      </c>
      <c r="D9" s="25">
        <f>SUMPRODUCT('Прогноз FCFF'!$D$17:$H$17,(1+$C9)^-Оценка!$D$8:$H$8)+'Прогноз FCFF'!$H$17*(1+D$8)/($C9-D$8)*(1+$C9)^-5-ЧистыйДолг</f>
        <v/>
      </c>
      <c r="E9" s="25">
        <f>SUMPRODUCT('Прогноз FCFF'!$D$17:$H$17,(1+$C9)^-Оценка!$D$8:$H$8)+'Прогноз FCFF'!$H$17*(1+E$8)/($C9-E$8)*(1+$C9)^-5-ЧистыйДолг</f>
        <v/>
      </c>
      <c r="F9" s="25">
        <f>SUMPRODUCT('Прогноз FCFF'!$D$17:$H$17,(1+$C9)^-Оценка!$D$8:$H$8)+'Прогноз FCFF'!$H$17*(1+F$8)/($C9-F$8)*(1+$C9)^-5-ЧистыйДолг</f>
        <v/>
      </c>
      <c r="G9" s="25">
        <f>SUMPRODUCT('Прогноз FCFF'!$D$17:$H$17,(1+$C9)^-Оценка!$D$8:$H$8)+'Прогноз FCFF'!$H$17*(1+G$8)/($C9-G$8)*(1+$C9)^-5-ЧистыйДолг</f>
        <v/>
      </c>
      <c r="H9" s="25">
        <f>SUMPRODUCT('Прогноз FCFF'!$D$17:$H$17,(1+$C9)^-Оценка!$D$8:$H$8)+'Прогноз FCFF'!$H$17*(1+H$8)/($C9-H$8)*(1+$C9)^-5-ЧистыйДолг</f>
        <v/>
      </c>
    </row>
    <row r="10">
      <c r="C10" s="30">
        <f>WACC+-0.01</f>
        <v/>
      </c>
      <c r="D10" s="25">
        <f>SUMPRODUCT('Прогноз FCFF'!$D$17:$H$17,(1+$C10)^-Оценка!$D$8:$H$8)+'Прогноз FCFF'!$H$17*(1+D$8)/($C10-D$8)*(1+$C10)^-5-ЧистыйДолг</f>
        <v/>
      </c>
      <c r="E10" s="25">
        <f>SUMPRODUCT('Прогноз FCFF'!$D$17:$H$17,(1+$C10)^-Оценка!$D$8:$H$8)+'Прогноз FCFF'!$H$17*(1+E$8)/($C10-E$8)*(1+$C10)^-5-ЧистыйДолг</f>
        <v/>
      </c>
      <c r="F10" s="25">
        <f>SUMPRODUCT('Прогноз FCFF'!$D$17:$H$17,(1+$C10)^-Оценка!$D$8:$H$8)+'Прогноз FCFF'!$H$17*(1+F$8)/($C10-F$8)*(1+$C10)^-5-ЧистыйДолг</f>
        <v/>
      </c>
      <c r="G10" s="25">
        <f>SUMPRODUCT('Прогноз FCFF'!$D$17:$H$17,(1+$C10)^-Оценка!$D$8:$H$8)+'Прогноз FCFF'!$H$17*(1+G$8)/($C10-G$8)*(1+$C10)^-5-ЧистыйДолг</f>
        <v/>
      </c>
      <c r="H10" s="25">
        <f>SUMPRODUCT('Прогноз FCFF'!$D$17:$H$17,(1+$C10)^-Оценка!$D$8:$H$8)+'Прогноз FCFF'!$H$17*(1+H$8)/($C10-H$8)*(1+$C10)^-5-ЧистыйДолг</f>
        <v/>
      </c>
    </row>
    <row r="11">
      <c r="C11" s="30">
        <f>WACC+0</f>
        <v/>
      </c>
      <c r="D11" s="25">
        <f>SUMPRODUCT('Прогноз FCFF'!$D$17:$H$17,(1+$C11)^-Оценка!$D$8:$H$8)+'Прогноз FCFF'!$H$17*(1+D$8)/($C11-D$8)*(1+$C11)^-5-ЧистыйДолг</f>
        <v/>
      </c>
      <c r="E11" s="25">
        <f>SUMPRODUCT('Прогноз FCFF'!$D$17:$H$17,(1+$C11)^-Оценка!$D$8:$H$8)+'Прогноз FCFF'!$H$17*(1+E$8)/($C11-E$8)*(1+$C11)^-5-ЧистыйДолг</f>
        <v/>
      </c>
      <c r="F11" s="31">
        <f>SUMPRODUCT('Прогноз FCFF'!$D$17:$H$17,(1+$C11)^-Оценка!$D$8:$H$8)+'Прогноз FCFF'!$H$17*(1+F$8)/($C11-F$8)*(1+$C11)^-5-ЧистыйДолг</f>
        <v/>
      </c>
      <c r="G11" s="25">
        <f>SUMPRODUCT('Прогноз FCFF'!$D$17:$H$17,(1+$C11)^-Оценка!$D$8:$H$8)+'Прогноз FCFF'!$H$17*(1+G$8)/($C11-G$8)*(1+$C11)^-5-ЧистыйДолг</f>
        <v/>
      </c>
      <c r="H11" s="25">
        <f>SUMPRODUCT('Прогноз FCFF'!$D$17:$H$17,(1+$C11)^-Оценка!$D$8:$H$8)+'Прогноз FCFF'!$H$17*(1+H$8)/($C11-H$8)*(1+$C11)^-5-ЧистыйДолг</f>
        <v/>
      </c>
    </row>
    <row r="12">
      <c r="C12" s="30">
        <f>WACC+0.01</f>
        <v/>
      </c>
      <c r="D12" s="25">
        <f>SUMPRODUCT('Прогноз FCFF'!$D$17:$H$17,(1+$C12)^-Оценка!$D$8:$H$8)+'Прогноз FCFF'!$H$17*(1+D$8)/($C12-D$8)*(1+$C12)^-5-ЧистыйДолг</f>
        <v/>
      </c>
      <c r="E12" s="25">
        <f>SUMPRODUCT('Прогноз FCFF'!$D$17:$H$17,(1+$C12)^-Оценка!$D$8:$H$8)+'Прогноз FCFF'!$H$17*(1+E$8)/($C12-E$8)*(1+$C12)^-5-ЧистыйДолг</f>
        <v/>
      </c>
      <c r="F12" s="25">
        <f>SUMPRODUCT('Прогноз FCFF'!$D$17:$H$17,(1+$C12)^-Оценка!$D$8:$H$8)+'Прогноз FCFF'!$H$17*(1+F$8)/($C12-F$8)*(1+$C12)^-5-ЧистыйДолг</f>
        <v/>
      </c>
      <c r="G12" s="25">
        <f>SUMPRODUCT('Прогноз FCFF'!$D$17:$H$17,(1+$C12)^-Оценка!$D$8:$H$8)+'Прогноз FCFF'!$H$17*(1+G$8)/($C12-G$8)*(1+$C12)^-5-ЧистыйДолг</f>
        <v/>
      </c>
      <c r="H12" s="25">
        <f>SUMPRODUCT('Прогноз FCFF'!$D$17:$H$17,(1+$C12)^-Оценка!$D$8:$H$8)+'Прогноз FCFF'!$H$17*(1+H$8)/($C12-H$8)*(1+$C12)^-5-ЧистыйДолг</f>
        <v/>
      </c>
    </row>
    <row r="13">
      <c r="C13" s="30">
        <f>WACC+0.02</f>
        <v/>
      </c>
      <c r="D13" s="25">
        <f>SUMPRODUCT('Прогноз FCFF'!$D$17:$H$17,(1+$C13)^-Оценка!$D$8:$H$8)+'Прогноз FCFF'!$H$17*(1+D$8)/($C13-D$8)*(1+$C13)^-5-ЧистыйДолг</f>
        <v/>
      </c>
      <c r="E13" s="25">
        <f>SUMPRODUCT('Прогноз FCFF'!$D$17:$H$17,(1+$C13)^-Оценка!$D$8:$H$8)+'Прогноз FCFF'!$H$17*(1+E$8)/($C13-E$8)*(1+$C13)^-5-ЧистыйДолг</f>
        <v/>
      </c>
      <c r="F13" s="25">
        <f>SUMPRODUCT('Прогноз FCFF'!$D$17:$H$17,(1+$C13)^-Оценка!$D$8:$H$8)+'Прогноз FCFF'!$H$17*(1+F$8)/($C13-F$8)*(1+$C13)^-5-ЧистыйДолг</f>
        <v/>
      </c>
      <c r="G13" s="25">
        <f>SUMPRODUCT('Прогноз FCFF'!$D$17:$H$17,(1+$C13)^-Оценка!$D$8:$H$8)+'Прогноз FCFF'!$H$17*(1+G$8)/($C13-G$8)*(1+$C13)^-5-ЧистыйДолг</f>
        <v/>
      </c>
      <c r="H13" s="25">
        <f>SUMPRODUCT('Прогноз FCFF'!$D$17:$H$17,(1+$C13)^-Оценка!$D$8:$H$8)+'Прогноз FCFF'!$H$17*(1+H$8)/($C13-H$8)*(1+$C13)^-5-ЧистыйДолг</f>
        <v/>
      </c>
    </row>
    <row r="15" ht="38" customHeight="1">
      <c r="B15" s="7" t="inlineStr">
        <is>
          <t>Центральная клетка совпадает со стоимостью собственного капитала на листе «Оценка» — это встроенная проверка: если она разошлась, ошибка в модели. Таблица посчитана формулами, а не «таблицей данных», поэтому пересчитывается сама и не ломается при копировании книги.</t>
        </is>
      </c>
    </row>
    <row r="17">
      <c r="B17" s="10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1">
    <mergeCell ref="B15:H15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