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Ставка">'Модель'!$D$11</definedName>
    <definedName name="Вложения">'Модель'!$D$26</definedName>
    <definedName name="PVПоступлений">'Модель'!$D$27</definedName>
    <definedName name="NPV">'Модель'!$D$28</definedName>
    <definedName name="IRR">'Модель'!$D$29</definedName>
    <definedName name="PI">'Модель'!$D$30</definedName>
    <definedName name="Запас">'Модель'!$D$31</definedName>
    <definedName name="ЛетПростых">'Модель'!$D$35</definedName>
    <definedName name="СрокПростой">'Модель'!$D$36</definedName>
    <definedName name="ЛетДиск">'Модель'!$D$37</definedName>
    <definedName name="СрокДиск">'Модель'!$D$38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000"/>
  </numFmts>
  <fonts count="11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6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bottom style="thin">
        <color rgb="00161616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164" fontId="8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0" fontId="9" fillId="0" borderId="4" applyAlignment="1" pivotButton="0" quotePrefix="0" xfId="0">
      <alignment horizontal="left" vertical="center"/>
    </xf>
    <xf numFmtId="0" fontId="9" fillId="0" borderId="4" applyAlignment="1" pivotButton="0" quotePrefix="0" xfId="0">
      <alignment horizontal="center" vertical="center"/>
    </xf>
    <xf numFmtId="3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165" fontId="7" fillId="0" borderId="0" applyAlignment="1" pivotButton="0" quotePrefix="0" xfId="0">
      <alignment horizontal="right" vertical="center"/>
    </xf>
    <xf numFmtId="0" fontId="6" fillId="0" borderId="5" applyAlignment="1" pivotButton="0" quotePrefix="0" xfId="0">
      <alignment horizontal="right" vertical="center"/>
    </xf>
    <xf numFmtId="3" fontId="10" fillId="0" borderId="5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L46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38" customWidth="1" min="2" max="2"/>
    <col width="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4" customWidth="1" min="13" max="13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Инвестиционный проект</t>
        </is>
      </c>
    </row>
    <row r="4" ht="15" customHeight="1">
      <c r="B4" s="3" t="inlineStr">
        <is>
          <t>Приведённая стоимость, внутренняя норма доходности и сроки окупаемости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Ставка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</row>
    <row r="11">
      <c r="B11" s="9" t="inlineStr">
        <is>
          <t>Ставка дисконтирования</t>
        </is>
      </c>
      <c r="D11" s="10" t="n">
        <v>0.22</v>
      </c>
    </row>
    <row r="12" ht="26" customHeight="1">
      <c r="B12" s="11" t="inlineStr">
        <is>
          <t>Ставка — это стоимость денег для проекта: WACC компании или требуемая доходность инвестора. Занизите её — и убыточный проект покажется хорошим.</t>
        </is>
      </c>
    </row>
    <row r="14" ht="20" customHeight="1">
      <c r="B14" s="7" t="inlineStr">
        <is>
          <t>Денежный поток по годам</t>
        </is>
      </c>
    </row>
    <row r="15" ht="3" customHeight="1"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</row>
    <row r="16" ht="18" customHeight="1">
      <c r="B16" s="12" t="inlineStr">
        <is>
          <t>Показатель</t>
        </is>
      </c>
      <c r="C16" s="13" t="inlineStr"/>
      <c r="D16" s="13" t="inlineStr">
        <is>
          <t>Год 0</t>
        </is>
      </c>
      <c r="E16" s="13" t="inlineStr">
        <is>
          <t>Год 1</t>
        </is>
      </c>
      <c r="F16" s="13" t="inlineStr">
        <is>
          <t>Год 2</t>
        </is>
      </c>
      <c r="G16" s="13" t="inlineStr">
        <is>
          <t>Год 3</t>
        </is>
      </c>
      <c r="H16" s="13" t="inlineStr">
        <is>
          <t>Год 4</t>
        </is>
      </c>
      <c r="I16" s="13" t="inlineStr">
        <is>
          <t>Год 5</t>
        </is>
      </c>
      <c r="J16" s="13" t="inlineStr">
        <is>
          <t>Год 6</t>
        </is>
      </c>
      <c r="K16" s="13" t="inlineStr">
        <is>
          <t>Год 7</t>
        </is>
      </c>
      <c r="L16" s="13" t="inlineStr">
        <is>
          <t>Год 8</t>
        </is>
      </c>
    </row>
    <row r="17">
      <c r="B17" s="9" t="inlineStr">
        <is>
          <t>Чистый денежный поток</t>
        </is>
      </c>
      <c r="D17" s="14" t="n">
        <v>-350000</v>
      </c>
      <c r="E17" s="14" t="n">
        <v>60000</v>
      </c>
      <c r="F17" s="14" t="n">
        <v>95000</v>
      </c>
      <c r="G17" s="14" t="n">
        <v>120000</v>
      </c>
      <c r="H17" s="14" t="n">
        <v>140000</v>
      </c>
      <c r="I17" s="14" t="n">
        <v>150000</v>
      </c>
      <c r="J17" s="14" t="n">
        <v>150000</v>
      </c>
      <c r="K17" s="14" t="n">
        <v>150000</v>
      </c>
      <c r="L17" s="14" t="n">
        <v>150000</v>
      </c>
    </row>
    <row r="18">
      <c r="B18" s="3" t="inlineStr">
        <is>
          <t>Период</t>
        </is>
      </c>
      <c r="D18" s="15" t="n">
        <v>0</v>
      </c>
      <c r="E18" s="15" t="n">
        <v>1</v>
      </c>
      <c r="F18" s="15" t="n">
        <v>2</v>
      </c>
      <c r="G18" s="15" t="n">
        <v>3</v>
      </c>
      <c r="H18" s="15" t="n">
        <v>4</v>
      </c>
      <c r="I18" s="15" t="n">
        <v>5</v>
      </c>
      <c r="J18" s="15" t="n">
        <v>6</v>
      </c>
      <c r="K18" s="15" t="n">
        <v>7</v>
      </c>
      <c r="L18" s="15" t="n">
        <v>8</v>
      </c>
    </row>
    <row r="19">
      <c r="B19" s="3" t="inlineStr">
        <is>
          <t>Коэффициент дисконтирования</t>
        </is>
      </c>
      <c r="D19" s="16">
        <f>1/(1+Ставка)^D18</f>
        <v/>
      </c>
      <c r="E19" s="16">
        <f>1/(1+Ставка)^E18</f>
        <v/>
      </c>
      <c r="F19" s="16">
        <f>1/(1+Ставка)^F18</f>
        <v/>
      </c>
      <c r="G19" s="16">
        <f>1/(1+Ставка)^G18</f>
        <v/>
      </c>
      <c r="H19" s="16">
        <f>1/(1+Ставка)^H18</f>
        <v/>
      </c>
      <c r="I19" s="16">
        <f>1/(1+Ставка)^I18</f>
        <v/>
      </c>
      <c r="J19" s="16">
        <f>1/(1+Ставка)^J18</f>
        <v/>
      </c>
      <c r="K19" s="16">
        <f>1/(1+Ставка)^K18</f>
        <v/>
      </c>
      <c r="L19" s="16">
        <f>1/(1+Ставка)^L18</f>
        <v/>
      </c>
    </row>
    <row r="20">
      <c r="B20" s="9" t="inlineStr">
        <is>
          <t>Дисконтированный поток</t>
        </is>
      </c>
      <c r="D20" s="15">
        <f>D17*D19</f>
        <v/>
      </c>
      <c r="E20" s="15">
        <f>E17*E19</f>
        <v/>
      </c>
      <c r="F20" s="15">
        <f>F17*F19</f>
        <v/>
      </c>
      <c r="G20" s="15">
        <f>G17*G19</f>
        <v/>
      </c>
      <c r="H20" s="15">
        <f>H17*H19</f>
        <v/>
      </c>
      <c r="I20" s="15">
        <f>I17*I19</f>
        <v/>
      </c>
      <c r="J20" s="15">
        <f>J17*J19</f>
        <v/>
      </c>
      <c r="K20" s="15">
        <f>K17*K19</f>
        <v/>
      </c>
      <c r="L20" s="15">
        <f>L17*L19</f>
        <v/>
      </c>
    </row>
    <row r="21">
      <c r="B21" s="3" t="inlineStr">
        <is>
          <t>Накопленный поток</t>
        </is>
      </c>
      <c r="D21" s="15">
        <f>D17</f>
        <v/>
      </c>
      <c r="E21" s="15">
        <f>D21+E17</f>
        <v/>
      </c>
      <c r="F21" s="15">
        <f>E21+F17</f>
        <v/>
      </c>
      <c r="G21" s="15">
        <f>F21+G17</f>
        <v/>
      </c>
      <c r="H21" s="15">
        <f>G21+H17</f>
        <v/>
      </c>
      <c r="I21" s="15">
        <f>H21+I17</f>
        <v/>
      </c>
      <c r="J21" s="15">
        <f>I21+J17</f>
        <v/>
      </c>
      <c r="K21" s="15">
        <f>J21+K17</f>
        <v/>
      </c>
      <c r="L21" s="15">
        <f>K21+L17</f>
        <v/>
      </c>
    </row>
    <row r="22">
      <c r="B22" s="3" t="inlineStr">
        <is>
          <t>Накопленный дисконтированный</t>
        </is>
      </c>
      <c r="D22" s="15">
        <f>D20</f>
        <v/>
      </c>
      <c r="E22" s="15">
        <f>D22+E20</f>
        <v/>
      </c>
      <c r="F22" s="15">
        <f>E22+F20</f>
        <v/>
      </c>
      <c r="G22" s="15">
        <f>F22+G20</f>
        <v/>
      </c>
      <c r="H22" s="15">
        <f>G22+H20</f>
        <v/>
      </c>
      <c r="I22" s="15">
        <f>H22+I20</f>
        <v/>
      </c>
      <c r="J22" s="15">
        <f>I22+J20</f>
        <v/>
      </c>
      <c r="K22" s="15">
        <f>J22+K20</f>
        <v/>
      </c>
      <c r="L22" s="15">
        <f>K22+L20</f>
        <v/>
      </c>
    </row>
    <row r="24" ht="20" customHeight="1">
      <c r="B24" s="7" t="inlineStr">
        <is>
          <t>Итоги</t>
        </is>
      </c>
    </row>
    <row r="25" ht="3" customHeight="1"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  <c r="K25" s="8" t="n"/>
      <c r="L25" s="8" t="n"/>
    </row>
    <row r="26">
      <c r="B26" s="9" t="inlineStr">
        <is>
          <t>Первоначальные вложения</t>
        </is>
      </c>
      <c r="D26" s="15">
        <f>-D17</f>
        <v/>
      </c>
    </row>
    <row r="27">
      <c r="B27" s="9" t="inlineStr">
        <is>
          <t>Сумма приведённых поступлений</t>
        </is>
      </c>
      <c r="D27" s="15">
        <f>SUM(E20:L20)</f>
        <v/>
      </c>
    </row>
    <row r="28" ht="22" customHeight="1">
      <c r="C28" s="17" t="inlineStr">
        <is>
          <t>NPV — чистая приведённая стоимость</t>
        </is>
      </c>
      <c r="D28" s="18">
        <f>SUM(D20:L20)</f>
        <v/>
      </c>
    </row>
    <row r="29">
      <c r="B29" s="9" t="inlineStr">
        <is>
          <t>IRR — внутренняя норма доходности</t>
        </is>
      </c>
      <c r="D29" s="19">
        <f>IRR(D17:L17)</f>
        <v/>
      </c>
    </row>
    <row r="30">
      <c r="B30" s="9" t="inlineStr">
        <is>
          <t>Индекс доходности (PI)</t>
        </is>
      </c>
      <c r="D30" s="20">
        <f>PVПоступлений/Вложения</f>
        <v/>
      </c>
    </row>
    <row r="31">
      <c r="B31" s="9" t="inlineStr">
        <is>
          <t>Запас прочности по ставке</t>
        </is>
      </c>
      <c r="D31" s="19">
        <f>IRR-Ставка</f>
        <v/>
      </c>
    </row>
    <row r="33" ht="20" customHeight="1">
      <c r="B33" s="7" t="inlineStr">
        <is>
          <t>Сроки окупаемости</t>
        </is>
      </c>
    </row>
    <row r="34" ht="3" customHeight="1">
      <c r="B34" s="8" t="n"/>
      <c r="C34" s="8" t="n"/>
      <c r="D34" s="8" t="n"/>
      <c r="E34" s="8" t="n"/>
      <c r="F34" s="8" t="n"/>
      <c r="G34" s="8" t="n"/>
      <c r="H34" s="8" t="n"/>
      <c r="I34" s="8" t="n"/>
      <c r="J34" s="8" t="n"/>
      <c r="K34" s="8" t="n"/>
      <c r="L34" s="8" t="n"/>
    </row>
    <row r="35">
      <c r="B35" s="9" t="inlineStr">
        <is>
          <t>Полных лет до возврата (без дисконта)</t>
        </is>
      </c>
      <c r="D35" s="15">
        <f>COUNTIF(D21:L21,"&lt;0")-1</f>
        <v/>
      </c>
    </row>
    <row r="36">
      <c r="B36" s="9" t="inlineStr">
        <is>
          <t>Простой срок окупаемости, лет</t>
        </is>
      </c>
      <c r="D36" s="21">
        <f>IF(COUNTIF(D21:L21,"&lt;0")&gt;8,"не окупается",ЛетПростых-INDEX(D21:L21,ЛетПростых+1)/INDEX(D17:L17,ЛетПростых+2))</f>
        <v/>
      </c>
    </row>
    <row r="37">
      <c r="B37" s="9" t="inlineStr">
        <is>
          <t>Полных лет до возврата (с дисконтом)</t>
        </is>
      </c>
      <c r="D37" s="15">
        <f>COUNTIF(D22:L22,"&lt;0")-1</f>
        <v/>
      </c>
    </row>
    <row r="38">
      <c r="B38" s="9" t="inlineStr">
        <is>
          <t>Дисконтированный срок окупаемости, лет</t>
        </is>
      </c>
      <c r="D38" s="21">
        <f>IF(COUNTIF(D22:L22,"&lt;0")&gt;8,"не окупается",ЛетДиск-INDEX(D22:L22,ЛетДиск+1)/INDEX(D20:L20,ЛетДиск+2))</f>
        <v/>
      </c>
    </row>
    <row r="39" ht="26" customHeight="1">
      <c r="B39" s="11" t="inlineStr">
        <is>
          <t>Дисконтированный срок всегда длиннее простого — деньги будущих лет стоят меньше. Если разница велика, проект возвращает вложенное поздно и дорого.</t>
        </is>
      </c>
    </row>
    <row r="41" ht="20" customHeight="1">
      <c r="B41" s="7" t="inlineStr">
        <is>
          <t>Вердикт</t>
        </is>
      </c>
    </row>
    <row r="42" ht="3" customHeight="1">
      <c r="B42" s="8" t="n"/>
      <c r="C42" s="8" t="n"/>
      <c r="D42" s="8" t="n"/>
      <c r="E42" s="8" t="n"/>
      <c r="F42" s="8" t="n"/>
      <c r="G42" s="8" t="n"/>
      <c r="H42" s="8" t="n"/>
      <c r="I42" s="8" t="n"/>
      <c r="J42" s="8" t="n"/>
      <c r="K42" s="8" t="n"/>
      <c r="L42" s="8" t="n"/>
    </row>
    <row r="43">
      <c r="B43" s="3" t="inlineStr">
        <is>
          <t>Решение</t>
        </is>
      </c>
      <c r="D43" s="9">
        <f>IF(NPV&gt;0,IF(PI&gt;=1.2,"Проект выгоден с запасом","Проект выгоден, но запас невелик"),"Проект не окупает стоимость денег")</f>
        <v/>
      </c>
    </row>
    <row r="44">
      <c r="B44" s="3" t="inlineStr">
        <is>
          <t>Устойчивость</t>
        </is>
      </c>
      <c r="D44" s="9">
        <f>IF(Запас&gt;=0.05,"Ставка может вырасти на 5 п.п. — проект выдержит","Проект чувствителен к росту ставки")</f>
        <v/>
      </c>
    </row>
    <row r="46">
      <c r="B46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12:L12"/>
    <mergeCell ref="B39:L39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