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Горизонт">'Модель'!$D$11</definedName>
    <definedName name="Ставка">'Модель'!$D$12</definedName>
    <definedName name="Налог">'Модель'!$D$13</definedName>
    <definedName name="АрендаГод">'Модель'!$D$18</definedName>
    <definedName name="Индексация">'Модель'!$D$19</definedName>
    <definedName name="ПрочиеАренда">'Модель'!$D$20</definedName>
    <definedName name="PVАренда">'Модель'!$D$21</definedName>
    <definedName name="PVПрочиеАренда">'Модель'!$D$22</definedName>
    <definedName name="ЩитАренда">'Модель'!$D$23</definedName>
    <definedName name="ИтогАренда">'Модель'!$D$24</definedName>
    <definedName name="Стоимость">'Модель'!$D$29</definedName>
    <definedName name="ДоляВзноса">'Модель'!$D$30</definedName>
    <definedName name="СтавкаКредита">'Модель'!$D$31</definedName>
    <definedName name="СрокКредита">'Модель'!$D$32</definedName>
    <definedName name="Содержание">'Модель'!$D$33</definedName>
    <definedName name="СтавкаИмущество">'Модель'!$D$34</definedName>
    <definedName name="СПИ">'Модель'!$D$35</definedName>
    <definedName name="РостСтоимости">'Модель'!$D$36</definedName>
    <definedName name="Взнос">'Модель'!$D$37</definedName>
    <definedName name="СуммаКредита">'Модель'!$D$38</definedName>
    <definedName name="ПлатёжКредита">'Модель'!$D$39</definedName>
    <definedName name="PVКредит">'Модель'!$D$40</definedName>
    <definedName name="PVСодержание">'Модель'!$D$41</definedName>
    <definedName name="PVНалогИмущество">'Модель'!$D$42</definedName>
    <definedName name="АмортизацияГод">'Модель'!$D$43</definedName>
    <definedName name="ЩитПокупка">'Модель'!$D$44</definedName>
    <definedName name="СтоимостьКонец">'Модель'!$D$45</definedName>
    <definedName name="PVОстаточная">'Модель'!$D$46</definedName>
    <definedName name="ИтогПокупка">'Модель'!$D$47</definedName>
    <definedName name="Разница">'Модель'!$D$51</definedName>
    <definedName name="РазницаДоля">'Модель'!$D$52</definedName>
    <definedName name="БезразличнаяАренда">'Модель'!$D$59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161616"/>
      <sz val="12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top style="medium">
        <color rgb="000F62FE"/>
      </top>
      <bottom style="thin">
        <color rgb="00E0E0E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3" fontId="7" fillId="0" borderId="0" applyAlignment="1" pivotButton="0" quotePrefix="0" xfId="0">
      <alignment horizontal="right" vertical="center"/>
    </xf>
    <xf numFmtId="0" fontId="6" fillId="0" borderId="4" applyAlignment="1" pivotButton="0" quotePrefix="0" xfId="0">
      <alignment horizontal="right" vertical="center"/>
    </xf>
    <xf numFmtId="3" fontId="9" fillId="0" borderId="4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62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Аренда или покупка</t>
        </is>
      </c>
    </row>
    <row r="4" ht="15" customHeight="1">
      <c r="B4" s="3" t="inlineStr">
        <is>
          <t>Сравнение аренды и покупки по приведённым затратам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Общие условия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Горизонт сравнения, лет</t>
        </is>
      </c>
      <c r="C11" s="10" t="inlineStr">
        <is>
          <t>лет</t>
        </is>
      </c>
      <c r="D11" s="11" t="n">
        <v>10</v>
      </c>
    </row>
    <row r="12">
      <c r="B12" s="9" t="inlineStr">
        <is>
          <t>Ставка дисконтирования</t>
        </is>
      </c>
      <c r="C12" s="10" t="inlineStr">
        <is>
          <t>%</t>
        </is>
      </c>
      <c r="D12" s="12" t="n">
        <v>0.22</v>
      </c>
    </row>
    <row r="13">
      <c r="B13" s="9" t="inlineStr">
        <is>
          <t>Ставка налога на прибыль</t>
        </is>
      </c>
      <c r="C13" s="10" t="inlineStr">
        <is>
          <t>%</t>
        </is>
      </c>
      <c r="D13" s="12" t="n">
        <v>0.25</v>
      </c>
    </row>
    <row r="14" ht="26" customHeight="1">
      <c r="B14" s="13" t="inlineStr">
        <is>
          <t>Ставка дисконтирования — стоимость денег компании. Именно она превращает «деньги сейчас» и «деньги через десять лет» в сопоставимые величины.</t>
        </is>
      </c>
    </row>
    <row r="16" ht="20" customHeight="1">
      <c r="B16" s="7" t="inlineStr">
        <is>
          <t>Вариант 1 — аренда</t>
        </is>
      </c>
    </row>
    <row r="17" ht="3" customHeight="1">
      <c r="B17" s="8" t="n"/>
      <c r="C17" s="8" t="n"/>
      <c r="D17" s="8" t="n"/>
      <c r="E17" s="8" t="n"/>
      <c r="F17" s="8" t="n"/>
      <c r="G17" s="8" t="n"/>
      <c r="H17" s="8" t="n"/>
      <c r="I17" s="8" t="n"/>
    </row>
    <row r="18">
      <c r="B18" s="9" t="inlineStr">
        <is>
          <t>Годовая арендная плата</t>
        </is>
      </c>
      <c r="C18" s="10" t="inlineStr">
        <is>
          <t>₽</t>
        </is>
      </c>
      <c r="D18" s="11" t="n">
        <v>3600000</v>
      </c>
    </row>
    <row r="19">
      <c r="B19" s="9" t="inlineStr">
        <is>
          <t>Ежегодная индексация аренды</t>
        </is>
      </c>
      <c r="C19" s="10" t="inlineStr">
        <is>
          <t>%</t>
        </is>
      </c>
      <c r="D19" s="12" t="n">
        <v>0.08</v>
      </c>
    </row>
    <row r="20">
      <c r="B20" s="9" t="inlineStr">
        <is>
          <t>Прочие расходы арендатора в год</t>
        </is>
      </c>
      <c r="C20" s="10" t="inlineStr">
        <is>
          <t>₽</t>
        </is>
      </c>
      <c r="D20" s="11" t="n">
        <v>240000</v>
      </c>
    </row>
    <row r="21">
      <c r="B21" s="9" t="inlineStr">
        <is>
          <t>Приведённая стоимость аренды с индексацией</t>
        </is>
      </c>
      <c r="D21" s="14">
        <f>IF(Ставка=Индексация,АрендаГод*Горизонт/(1+Ставка),АрендаГод*(1-((1+Индексация)/(1+Ставка))^Горизонт)/(Ставка-Индексация))</f>
        <v/>
      </c>
    </row>
    <row r="22">
      <c r="B22" s="9" t="inlineStr">
        <is>
          <t>Приведённые прочие расходы</t>
        </is>
      </c>
      <c r="D22" s="14">
        <f>ПрочиеАренда*(1-(1+Ставка)^-Горизонт)/Ставка</f>
        <v/>
      </c>
    </row>
    <row r="23">
      <c r="B23" s="9" t="inlineStr">
        <is>
          <t>Налоговый щит по аренде</t>
        </is>
      </c>
      <c r="D23" s="14">
        <f>(PVАренда+PVПрочиеАренда)*Налог</f>
        <v/>
      </c>
    </row>
    <row r="24" ht="22" customHeight="1">
      <c r="C24" s="15" t="inlineStr">
        <is>
          <t>Итоговый отток при аренде</t>
        </is>
      </c>
      <c r="D24" s="16">
        <f>PVАренда+PVПрочиеАренда-ЩитАренда</f>
        <v/>
      </c>
    </row>
    <row r="25" ht="26" customHeight="1">
      <c r="B25" s="13" t="inlineStr">
        <is>
          <t>Индексируемая аренда считается как растущий аннуитет: платёж растёт на индексацию, а дисконтируется по ставке. Формула вырождается, если ставка равна индексации — этот случай обработан отдельно.</t>
        </is>
      </c>
    </row>
    <row r="27" ht="20" customHeight="1">
      <c r="B27" s="7" t="inlineStr">
        <is>
          <t>Вариант 2 — покупка</t>
        </is>
      </c>
    </row>
    <row r="28" ht="3" customHeight="1">
      <c r="B28" s="8" t="n"/>
      <c r="C28" s="8" t="n"/>
      <c r="D28" s="8" t="n"/>
      <c r="E28" s="8" t="n"/>
      <c r="F28" s="8" t="n"/>
      <c r="G28" s="8" t="n"/>
      <c r="H28" s="8" t="n"/>
      <c r="I28" s="8" t="n"/>
    </row>
    <row r="29">
      <c r="B29" s="9" t="inlineStr">
        <is>
          <t>Стоимость объекта</t>
        </is>
      </c>
      <c r="C29" s="10" t="inlineStr">
        <is>
          <t>₽</t>
        </is>
      </c>
      <c r="D29" s="11" t="n">
        <v>28000000</v>
      </c>
    </row>
    <row r="30">
      <c r="B30" s="9" t="inlineStr">
        <is>
          <t>Доля первоначального взноса</t>
        </is>
      </c>
      <c r="C30" s="10" t="inlineStr">
        <is>
          <t>%</t>
        </is>
      </c>
      <c r="D30" s="12" t="n">
        <v>0.3</v>
      </c>
    </row>
    <row r="31">
      <c r="B31" s="9" t="inlineStr">
        <is>
          <t>Ставка по кредиту</t>
        </is>
      </c>
      <c r="C31" s="10" t="inlineStr">
        <is>
          <t>%</t>
        </is>
      </c>
      <c r="D31" s="12" t="n">
        <v>0.19</v>
      </c>
    </row>
    <row r="32">
      <c r="B32" s="9" t="inlineStr">
        <is>
          <t>Срок кредита, лет</t>
        </is>
      </c>
      <c r="C32" s="10" t="inlineStr">
        <is>
          <t>лет</t>
        </is>
      </c>
      <c r="D32" s="11" t="n">
        <v>7</v>
      </c>
    </row>
    <row r="33">
      <c r="B33" s="9" t="inlineStr">
        <is>
          <t>Содержание и ремонт в год</t>
        </is>
      </c>
      <c r="C33" s="10" t="inlineStr">
        <is>
          <t>₽</t>
        </is>
      </c>
      <c r="D33" s="11" t="n">
        <v>620000</v>
      </c>
    </row>
    <row r="34">
      <c r="B34" s="9" t="inlineStr">
        <is>
          <t>Налог на имущество, % от стоимости</t>
        </is>
      </c>
      <c r="C34" s="10" t="inlineStr">
        <is>
          <t>%</t>
        </is>
      </c>
      <c r="D34" s="12" t="n">
        <v>0.022</v>
      </c>
    </row>
    <row r="35">
      <c r="B35" s="9" t="inlineStr">
        <is>
          <t>Срок полезного использования, лет</t>
        </is>
      </c>
      <c r="C35" s="10" t="inlineStr">
        <is>
          <t>лет</t>
        </is>
      </c>
      <c r="D35" s="11" t="n">
        <v>30</v>
      </c>
    </row>
    <row r="36">
      <c r="B36" s="9" t="inlineStr">
        <is>
          <t>Рост стоимости объекта в год</t>
        </is>
      </c>
      <c r="C36" s="10" t="inlineStr">
        <is>
          <t>%</t>
        </is>
      </c>
      <c r="D36" s="12" t="n">
        <v>0.06</v>
      </c>
    </row>
    <row r="37">
      <c r="B37" s="9" t="inlineStr">
        <is>
          <t>Первоначальный взнос</t>
        </is>
      </c>
      <c r="D37" s="14">
        <f>Стоимость*ДоляВзноса</f>
        <v/>
      </c>
    </row>
    <row r="38">
      <c r="B38" s="9" t="inlineStr">
        <is>
          <t>Сумма кредита</t>
        </is>
      </c>
      <c r="D38" s="14">
        <f>Стоимость-Взнос</f>
        <v/>
      </c>
    </row>
    <row r="39">
      <c r="B39" s="9" t="inlineStr">
        <is>
          <t>Годовой платёж по кредиту</t>
        </is>
      </c>
      <c r="D39" s="14">
        <f>СуммаКредита*СтавкаКредита/(1-(1+СтавкаКредита)^-СрокКредита)</f>
        <v/>
      </c>
    </row>
    <row r="40">
      <c r="B40" s="9" t="inlineStr">
        <is>
          <t>Приведённые платежи по кредиту</t>
        </is>
      </c>
      <c r="D40" s="14">
        <f>ПлатёжКредита*(1-(1+Ставка)^-СрокКредита)/Ставка</f>
        <v/>
      </c>
    </row>
    <row r="41">
      <c r="B41" s="9" t="inlineStr">
        <is>
          <t>Приведённое содержание и ремонт</t>
        </is>
      </c>
      <c r="D41" s="14">
        <f>Содержание*(1-(1+Ставка)^-Горизонт)/Ставка</f>
        <v/>
      </c>
    </row>
    <row r="42">
      <c r="B42" s="9" t="inlineStr">
        <is>
          <t>Приведённый налог на имущество</t>
        </is>
      </c>
      <c r="D42" s="14">
        <f>Стоимость*СтавкаИмущество*(1-(1+Ставка)^-Горизонт)/Ставка</f>
        <v/>
      </c>
    </row>
    <row r="43">
      <c r="B43" s="9" t="inlineStr">
        <is>
          <t>Годовая амортизация</t>
        </is>
      </c>
      <c r="D43" s="14">
        <f>Стоимость/СПИ</f>
        <v/>
      </c>
    </row>
    <row r="44">
      <c r="B44" s="9" t="inlineStr">
        <is>
          <t>Приведённый налоговый щит</t>
        </is>
      </c>
      <c r="D44" s="14">
        <f>((ПлатёжКредита*СрокКредита-СуммаКредита)/СрокКредита+АмортизацияГод+Содержание+Стоимость*СтавкаИмущество)*Налог*(1-(1+Ставка)^-Горизонт)/Ставка</f>
        <v/>
      </c>
    </row>
    <row r="45">
      <c r="B45" s="9" t="inlineStr">
        <is>
          <t>Стоимость объекта в конце горизонта</t>
        </is>
      </c>
      <c r="D45" s="14">
        <f>Стоимость*(1+РостСтоимости)^Горизонт</f>
        <v/>
      </c>
    </row>
    <row r="46">
      <c r="B46" s="9" t="inlineStr">
        <is>
          <t>Приведённая остаточная стоимость</t>
        </is>
      </c>
      <c r="D46" s="14">
        <f>СтоимостьКонец/(1+Ставка)^Горизонт</f>
        <v/>
      </c>
    </row>
    <row r="47" ht="22" customHeight="1">
      <c r="C47" s="15" t="inlineStr">
        <is>
          <t>Итоговый отток при покупке</t>
        </is>
      </c>
      <c r="D47" s="16">
        <f>Взнос+PVКредит+PVСодержание+PVНалогИмущество-ЩитПокупка-PVОстаточная</f>
        <v/>
      </c>
    </row>
    <row r="49" ht="20" customHeight="1">
      <c r="B49" s="7" t="inlineStr">
        <is>
          <t>Сравнение</t>
        </is>
      </c>
    </row>
    <row r="50" ht="3" customHeight="1">
      <c r="B50" s="8" t="n"/>
      <c r="C50" s="8" t="n"/>
      <c r="D50" s="8" t="n"/>
      <c r="E50" s="8" t="n"/>
      <c r="F50" s="8" t="n"/>
      <c r="G50" s="8" t="n"/>
      <c r="H50" s="8" t="n"/>
      <c r="I50" s="8" t="n"/>
    </row>
    <row r="51">
      <c r="B51" s="9" t="inlineStr">
        <is>
          <t>Разница</t>
        </is>
      </c>
      <c r="D51" s="14">
        <f>ИтогАренда-ИтогПокупка</f>
        <v/>
      </c>
    </row>
    <row r="52">
      <c r="B52" s="9" t="inlineStr">
        <is>
          <t>Разница в процентах от стоимости объекта</t>
        </is>
      </c>
      <c r="D52" s="17">
        <f>ABS(Разница)/Стоимость</f>
        <v/>
      </c>
    </row>
    <row r="53">
      <c r="B53" s="3" t="inlineStr">
        <is>
          <t>Что выгоднее</t>
        </is>
      </c>
      <c r="D53" s="9">
        <f>IF(ИтогПокупка&lt;ИтогАренда,"Покупка дешевле по приведённым деньгам","Аренда дешевле по приведённым деньгам")</f>
        <v/>
      </c>
    </row>
    <row r="54">
      <c r="B54" s="3" t="inlineStr">
        <is>
          <t>Насколько уверенно</t>
        </is>
      </c>
      <c r="D54" s="9">
        <f>IF(РазницаДоля&lt;0.05,"Разница меньше 5 % стоимости — решайте по гибкости, а не по цифрам","Разница существенная")</f>
        <v/>
      </c>
    </row>
    <row r="56" ht="20" customHeight="1">
      <c r="B56" s="7" t="inlineStr">
        <is>
          <t>Что не попало в расчёт</t>
        </is>
      </c>
    </row>
    <row r="57" ht="3" customHeight="1">
      <c r="B57" s="8" t="n"/>
      <c r="C57" s="8" t="n"/>
      <c r="D57" s="8" t="n"/>
      <c r="E57" s="8" t="n"/>
      <c r="F57" s="8" t="n"/>
      <c r="G57" s="8" t="n"/>
      <c r="H57" s="8" t="n"/>
      <c r="I57" s="8" t="n"/>
    </row>
    <row r="58" ht="38" customHeight="1">
      <c r="B58" s="13" t="inlineStr">
        <is>
          <t>Аренда даёт гибкость: съехать при спаде можно, продать здание — нет и не быстро. Покупка даёт залог для кредитов и защиту от роста арендных ставок. Эти вещи не считаются в рублях, но при близких итогах решают именно они.</t>
        </is>
      </c>
    </row>
    <row r="59">
      <c r="B59" s="9" t="inlineStr">
        <is>
          <t>Точка безразличия по арендной ставке</t>
        </is>
      </c>
      <c r="D59" s="14">
        <f>АрендаГод*ИтогПокупка/ИтогАренда</f>
        <v/>
      </c>
    </row>
    <row r="60" ht="26" customHeight="1">
      <c r="B60" s="13" t="inlineStr">
        <is>
          <t>Точка безразличия — арендная плата, при которой оба варианта равны. Если рыночная аренда ниже неё, выгоднее арендовать.</t>
        </is>
      </c>
    </row>
    <row r="62">
      <c r="B62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4">
    <mergeCell ref="B58:I58"/>
    <mergeCell ref="B25:I25"/>
    <mergeCell ref="B60:I60"/>
    <mergeCell ref="B14:I14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2026-09-09T14:08:45Z</dcterms:created>
  <dcterms:modified xmlns:dcterms="http://purl.org/dc/terms/" xmlns:xsi="http://www.w3.org/2001/XMLSchema-instance" xsi:type="dcterms:W3CDTF">2026-09-09T14:08:45Z</dcterms:modified>
</cp:coreProperties>
</file>