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ФиксированнаяЧасть">'Модель'!$D$11</definedName>
    <definedName name="ЦелеваяEbitda">'Модель'!$D$12</definedName>
    <definedName name="ПорогНачисления">'Модель'!$D$13</definedName>
    <definedName name="МультипликаторEarnout">'Модель'!$D$14</definedName>
    <definedName name="ПотолокВыплаты">'Модель'!$D$15</definedName>
    <definedName name="ЛетДоВыплаты">'Модель'!$D$16</definedName>
    <definedName name="СтавкаДисконта">'Модель'!$D$17</definedName>
    <definedName name="ВероятностьВыплаты">'Модель'!$D$18</definedName>
    <definedName name="ФактическаяEbitda">'Модель'!$D$22</definedName>
    <definedName name="ВыполнениеЦели">'Модель'!$D$23</definedName>
    <definedName name="ПорогВРублях">'Модель'!$D$24</definedName>
    <definedName name="ПревышениеНадПорогом">'Модель'!$D$25</definedName>
    <definedName name="ВыплатаДоПотолка">'Модель'!$D$26</definedName>
    <definedName name="ОтложенныйПлатёж">'Модель'!$D$27</definedName>
    <definedName name="ПотолокСработал">'Модель'!$D$28</definedName>
    <definedName name="ИтогоЦена">'Модель'!$D$32</definedName>
    <definedName name="ДоляОтложенной">'Модель'!$D$33</definedName>
    <definedName name="ПриведённаяВыплата">'Модель'!$D$34</definedName>
    <definedName name="ЦенаПриведённая">'Модель'!$D$35</definedName>
    <definedName name="ОжидаемаяЦенаПокупателя">'Модель'!$D$36</definedName>
    <definedName name="РазрывВосприятия">'Модель'!$D$37</definedName>
    <definedName name="МультипликаторКЦели">'Модель'!$D$42</definedName>
    <definedName name="МультипликаторКФакту">'Модель'!$D$43</definedName>
    <definedName name="МультипликаторФикс">'Модель'!$D$44</definedName>
    <definedName name="ТаблEbitda1">'Модель'!$D$49</definedName>
    <definedName name="ТаблEbitda2">'Модель'!$E$49</definedName>
    <definedName name="ТаблEbitda3">'Модель'!$F$49</definedName>
    <definedName name="ТаблEbitda4">'Модель'!$G$49</definedName>
    <definedName name="ТаблEbitda5">'Модель'!$H$49</definedName>
    <definedName name="ТаблEbitda6">'Модель'!$I$49</definedName>
    <definedName name="ТаблВыплата1">'Модель'!$D$50</definedName>
    <definedName name="ТаблВыплата2">'Модель'!$E$50</definedName>
    <definedName name="ТаблВыплата3">'Модель'!$F$50</definedName>
    <definedName name="ТаблВыплата4">'Модель'!$G$50</definedName>
    <definedName name="ТаблВыплата5">'Модель'!$H$50</definedName>
    <definedName name="ТаблВыплата6">'Модель'!$I$50</definedName>
    <definedName name="ТаблЦена1">'Модель'!$D$51</definedName>
    <definedName name="ТаблЦена2">'Модель'!$E$51</definedName>
    <definedName name="ТаблЦена3">'Модель'!$F$51</definedName>
    <definedName name="ТаблЦена4">'Модель'!$G$51</definedName>
    <definedName name="ТаблЦена5">'Модель'!$H$51</definedName>
    <definedName name="ТаблЦена6">'Модель'!$I$51</definedName>
    <definedName name="НачалоВыплат">'Модель'!$D$55</definedName>
    <definedName name="ДостижениеПотолка">'Модель'!$D$56</definedName>
    <definedName name="РабочийДиапазон">'Модель'!$D$57</definedName>
    <definedName name="ЦенаРубляEbitda">'Модель'!$D$58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2" fontId="8" fillId="2" borderId="2" applyAlignment="1" pivotButton="0" quotePrefix="0" xfId="0">
      <alignment horizontal="right" vertical="center"/>
    </xf>
    <xf numFmtId="4" fontId="8" fillId="2" borderId="2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2" fontId="7" fillId="0" borderId="0" applyAlignment="1" pivotButton="0" quotePrefix="0" xfId="0">
      <alignment horizontal="right" vertical="center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3" fontId="10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3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Earn-out</t>
        </is>
      </c>
    </row>
    <row r="4" ht="15" customHeight="1">
      <c r="B4" s="3" t="inlineStr">
        <is>
          <t>Расчёт отложенного платежа по достижению согласованных показателей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Условия сделки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Фиксированная часть цены</t>
        </is>
      </c>
      <c r="C11" s="10" t="inlineStr">
        <is>
          <t>₽</t>
        </is>
      </c>
      <c r="D11" s="11" t="n">
        <v>180000000</v>
      </c>
    </row>
    <row r="12">
      <c r="B12" s="9" t="inlineStr">
        <is>
          <t>Целевая EBITDA следующего года</t>
        </is>
      </c>
      <c r="C12" s="10" t="inlineStr">
        <is>
          <t>₽</t>
        </is>
      </c>
      <c r="D12" s="11" t="n">
        <v>62000000</v>
      </c>
    </row>
    <row r="13">
      <c r="B13" s="9" t="inlineStr">
        <is>
          <t>Порог начисления (доля от цели)</t>
        </is>
      </c>
      <c r="C13" s="10" t="inlineStr">
        <is>
          <t>%</t>
        </is>
      </c>
      <c r="D13" s="12" t="n">
        <v>0.85</v>
      </c>
    </row>
    <row r="14">
      <c r="B14" s="9" t="inlineStr">
        <is>
          <t>Мультипликатор для отложенной части</t>
        </is>
      </c>
      <c r="C14" s="10" t="inlineStr">
        <is>
          <t>×</t>
        </is>
      </c>
      <c r="D14" s="13" t="n">
        <v>4</v>
      </c>
    </row>
    <row r="15">
      <c r="B15" s="9" t="inlineStr">
        <is>
          <t>Потолок отложенной выплаты</t>
        </is>
      </c>
      <c r="C15" s="10" t="inlineStr">
        <is>
          <t>₽</t>
        </is>
      </c>
      <c r="D15" s="11" t="n">
        <v>60000000</v>
      </c>
    </row>
    <row r="16">
      <c r="B16" s="9" t="inlineStr">
        <is>
          <t>Через сколько лет выплата</t>
        </is>
      </c>
      <c r="C16" s="10" t="inlineStr">
        <is>
          <t>лет</t>
        </is>
      </c>
      <c r="D16" s="14" t="n">
        <v>1.5</v>
      </c>
    </row>
    <row r="17">
      <c r="B17" s="9" t="inlineStr">
        <is>
          <t>Ставка дисконтирования покупателя</t>
        </is>
      </c>
      <c r="C17" s="10" t="inlineStr">
        <is>
          <t>%</t>
        </is>
      </c>
      <c r="D17" s="12" t="n">
        <v>0.24</v>
      </c>
    </row>
    <row r="18">
      <c r="B18" s="9" t="inlineStr">
        <is>
          <t>Вероятность выплаты по мнению покупателя</t>
        </is>
      </c>
      <c r="C18" s="10" t="inlineStr">
        <is>
          <t>%</t>
        </is>
      </c>
      <c r="D18" s="12" t="n">
        <v>0.55</v>
      </c>
    </row>
    <row r="20" ht="20" customHeight="1">
      <c r="B20" s="7" t="inlineStr">
        <is>
          <t>Фактический результат</t>
        </is>
      </c>
    </row>
    <row r="21" ht="3" customHeight="1">
      <c r="B21" s="8" t="n"/>
      <c r="C21" s="8" t="n"/>
      <c r="D21" s="8" t="n"/>
      <c r="E21" s="8" t="n"/>
      <c r="F21" s="8" t="n"/>
      <c r="G21" s="8" t="n"/>
      <c r="H21" s="8" t="n"/>
      <c r="I21" s="8" t="n"/>
    </row>
    <row r="22">
      <c r="B22" s="9" t="inlineStr">
        <is>
          <t>Фактическая EBITDA следующего года</t>
        </is>
      </c>
      <c r="C22" s="10" t="inlineStr">
        <is>
          <t>₽</t>
        </is>
      </c>
      <c r="D22" s="11" t="n">
        <v>68000000</v>
      </c>
    </row>
    <row r="23">
      <c r="B23" s="9" t="inlineStr">
        <is>
          <t>Выполнение цели</t>
        </is>
      </c>
      <c r="D23" s="15">
        <f>IF(ЦелеваяEbitda=0,0,ФактическаяEbitda/ЦелеваяEbitda)</f>
        <v/>
      </c>
    </row>
    <row r="24">
      <c r="B24" s="9" t="inlineStr">
        <is>
          <t>Порог в рублях</t>
        </is>
      </c>
      <c r="D24" s="16">
        <f>ЦелеваяEbitda*ПорогНачисления</f>
        <v/>
      </c>
    </row>
    <row r="25">
      <c r="B25" s="9" t="inlineStr">
        <is>
          <t>Превышение над порогом</t>
        </is>
      </c>
      <c r="D25" s="16">
        <f>MAX(0,ФактическаяEbitda-ПорогВРублях)</f>
        <v/>
      </c>
    </row>
    <row r="26">
      <c r="B26" s="9" t="inlineStr">
        <is>
          <t>Расчётная выплата до потолка</t>
        </is>
      </c>
      <c r="D26" s="16">
        <f>ПревышениеНадПорогом*МультипликаторEarnout</f>
        <v/>
      </c>
    </row>
    <row r="27">
      <c r="B27" s="9" t="inlineStr">
        <is>
          <t>Отложенный платёж к выплате</t>
        </is>
      </c>
      <c r="D27" s="16">
        <f>MIN(ВыплатаДоПотолка,ПотолокВыплаты)</f>
        <v/>
      </c>
    </row>
    <row r="28">
      <c r="B28" s="9" t="inlineStr">
        <is>
          <t>Потолок сработал</t>
        </is>
      </c>
      <c r="D28" s="16">
        <f>IF(ВыплатаДоПотолка&gt;ПотолокВыплаты,1,0)</f>
        <v/>
      </c>
    </row>
    <row r="30" ht="20" customHeight="1">
      <c r="B30" s="7" t="inlineStr">
        <is>
          <t>Итоговая цена сделки</t>
        </is>
      </c>
    </row>
    <row r="31" ht="3" customHeight="1">
      <c r="B31" s="8" t="n"/>
      <c r="C31" s="8" t="n"/>
      <c r="D31" s="8" t="n"/>
      <c r="E31" s="8" t="n"/>
      <c r="F31" s="8" t="n"/>
      <c r="G31" s="8" t="n"/>
      <c r="H31" s="8" t="n"/>
      <c r="I31" s="8" t="n"/>
    </row>
    <row r="32">
      <c r="B32" s="9" t="inlineStr">
        <is>
          <t>Всего заплачено продавцу</t>
        </is>
      </c>
      <c r="D32" s="16">
        <f>ФиксированнаяЧасть+ОтложенныйПлатёж</f>
        <v/>
      </c>
    </row>
    <row r="33">
      <c r="B33" s="9" t="inlineStr">
        <is>
          <t>Доля отложенной части в цене</t>
        </is>
      </c>
      <c r="D33" s="15">
        <f>IF(ИтогоЦена=0,0,ОтложенныйПлатёж/ИтогоЦена)</f>
        <v/>
      </c>
    </row>
    <row r="34">
      <c r="B34" s="9" t="inlineStr">
        <is>
          <t>Приведённая стоимость отложенного платежа</t>
        </is>
      </c>
      <c r="D34" s="16">
        <f>ОтложенныйПлатёж/(1+СтавкаДисконта)^ЛетДоВыплаты</f>
        <v/>
      </c>
    </row>
    <row r="35">
      <c r="B35" s="9" t="inlineStr">
        <is>
          <t>Цена сделки в сегодняшних деньгах</t>
        </is>
      </c>
      <c r="D35" s="16">
        <f>ФиксированнаяЧасть+ПриведённаяВыплата</f>
        <v/>
      </c>
    </row>
    <row r="36">
      <c r="B36" s="9" t="inlineStr">
        <is>
          <t>Ожидаемая цена по мнению покупателя</t>
        </is>
      </c>
      <c r="D36" s="16">
        <f>ФиксированнаяЧасть+ПриведённаяВыплата*ВероятностьВыплаты</f>
        <v/>
      </c>
    </row>
    <row r="37">
      <c r="B37" s="9" t="inlineStr">
        <is>
          <t>Разрыв в восприятии цены сторонами</t>
        </is>
      </c>
      <c r="D37" s="16">
        <f>ИтогоЦена-ОжидаемаяЦенаПокупателя</f>
        <v/>
      </c>
    </row>
    <row r="38" ht="26" customHeight="1">
      <c r="B38" s="17" t="inlineStr">
        <is>
          <t>Продавец считает цену по номиналу и полной выплате, покупатель — с дисконтом и вероятностью. Разрыв в восприятии и есть та сумма, о которой стороны на самом деле спорят, называя одно и то же число по-разному.</t>
        </is>
      </c>
    </row>
    <row r="40" ht="20" customHeight="1">
      <c r="B40" s="7" t="inlineStr">
        <is>
          <t>Мультипликатор итоговой цены</t>
        </is>
      </c>
    </row>
    <row r="41" ht="3" customHeight="1">
      <c r="B41" s="8" t="n"/>
      <c r="C41" s="8" t="n"/>
      <c r="D41" s="8" t="n"/>
      <c r="E41" s="8" t="n"/>
      <c r="F41" s="8" t="n"/>
      <c r="G41" s="8" t="n"/>
      <c r="H41" s="8" t="n"/>
      <c r="I41" s="8" t="n"/>
    </row>
    <row r="42">
      <c r="B42" s="9" t="inlineStr">
        <is>
          <t>Мультипликатор к целевой EBITDA</t>
        </is>
      </c>
      <c r="D42" s="18">
        <f>IF(ЦелеваяEbitda=0,0,ИтогоЦена/ЦелеваяEbitda)</f>
        <v/>
      </c>
    </row>
    <row r="43">
      <c r="B43" s="9" t="inlineStr">
        <is>
          <t>Мультипликатор к фактической EBITDA</t>
        </is>
      </c>
      <c r="D43" s="18">
        <f>IF(ФактическаяEbitda=0,0,ИтогоЦена/ФактическаяEbitda)</f>
        <v/>
      </c>
    </row>
    <row r="44">
      <c r="B44" s="9" t="inlineStr">
        <is>
          <t>Мультипликатор фиксированной части</t>
        </is>
      </c>
      <c r="D44" s="18">
        <f>IF(ЦелеваяEbitda=0,0,ФиксированнаяЧасть/ЦелеваяEbitda)</f>
        <v/>
      </c>
    </row>
    <row r="46" ht="20" customHeight="1">
      <c r="B46" s="7" t="inlineStr">
        <is>
          <t>Цена при разных результатах</t>
        </is>
      </c>
    </row>
    <row r="47" ht="3" customHeight="1">
      <c r="B47" s="8" t="n"/>
      <c r="C47" s="8" t="n"/>
      <c r="D47" s="8" t="n"/>
      <c r="E47" s="8" t="n"/>
      <c r="F47" s="8" t="n"/>
      <c r="G47" s="8" t="n"/>
      <c r="H47" s="8" t="n"/>
      <c r="I47" s="8" t="n"/>
    </row>
    <row r="48" ht="18" customHeight="1">
      <c r="B48" s="19" t="inlineStr">
        <is>
          <t>Показатель</t>
        </is>
      </c>
      <c r="C48" s="20" t="inlineStr"/>
      <c r="D48" s="20" t="inlineStr">
        <is>
          <t>70%</t>
        </is>
      </c>
      <c r="E48" s="20" t="inlineStr">
        <is>
          <t>85%</t>
        </is>
      </c>
      <c r="F48" s="20" t="inlineStr">
        <is>
          <t>100%</t>
        </is>
      </c>
      <c r="G48" s="20" t="inlineStr">
        <is>
          <t>115%</t>
        </is>
      </c>
      <c r="H48" s="20" t="inlineStr">
        <is>
          <t>130%</t>
        </is>
      </c>
      <c r="I48" s="20" t="inlineStr">
        <is>
          <t>150%</t>
        </is>
      </c>
    </row>
    <row r="49">
      <c r="B49" s="3" t="inlineStr">
        <is>
          <t>EBITDA факт</t>
        </is>
      </c>
      <c r="D49" s="16">
        <f>ЦелеваяEbitda*0.7000</f>
        <v/>
      </c>
      <c r="E49" s="16">
        <f>ЦелеваяEbitda*0.8500</f>
        <v/>
      </c>
      <c r="F49" s="16">
        <f>ЦелеваяEbitda*1.0000</f>
        <v/>
      </c>
      <c r="G49" s="16">
        <f>ЦелеваяEbitda*1.1500</f>
        <v/>
      </c>
      <c r="H49" s="16">
        <f>ЦелеваяEbitda*1.3000</f>
        <v/>
      </c>
      <c r="I49" s="16">
        <f>ЦелеваяEbitda*1.5000</f>
        <v/>
      </c>
    </row>
    <row r="50">
      <c r="B50" s="9" t="inlineStr">
        <is>
          <t>Отложенный платёж</t>
        </is>
      </c>
      <c r="D50" s="16">
        <f>MIN(ПотолокВыплаты,MAX(0,D49-ПорогВРублях)*МультипликаторEarnout)</f>
        <v/>
      </c>
      <c r="E50" s="16">
        <f>MIN(ПотолокВыплаты,MAX(0,E49-ПорогВРублях)*МультипликаторEarnout)</f>
        <v/>
      </c>
      <c r="F50" s="16">
        <f>MIN(ПотолокВыплаты,MAX(0,F49-ПорогВРублях)*МультипликаторEarnout)</f>
        <v/>
      </c>
      <c r="G50" s="16">
        <f>MIN(ПотолокВыплаты,MAX(0,G49-ПорогВРублях)*МультипликаторEarnout)</f>
        <v/>
      </c>
      <c r="H50" s="16">
        <f>MIN(ПотолокВыплаты,MAX(0,H49-ПорогВРублях)*МультипликаторEarnout)</f>
        <v/>
      </c>
      <c r="I50" s="16">
        <f>MIN(ПотолокВыплаты,MAX(0,I49-ПорогВРублях)*МультипликаторEarnout)</f>
        <v/>
      </c>
    </row>
    <row r="51">
      <c r="B51" s="9" t="inlineStr">
        <is>
          <t>Итоговая цена</t>
        </is>
      </c>
      <c r="D51" s="21">
        <f>ФиксированнаяЧасть+D50</f>
        <v/>
      </c>
      <c r="E51" s="21">
        <f>ФиксированнаяЧасть+E50</f>
        <v/>
      </c>
      <c r="F51" s="21">
        <f>ФиксированнаяЧасть+F50</f>
        <v/>
      </c>
      <c r="G51" s="21">
        <f>ФиксированнаяЧасть+G50</f>
        <v/>
      </c>
      <c r="H51" s="21">
        <f>ФиксированнаяЧасть+H50</f>
        <v/>
      </c>
      <c r="I51" s="21">
        <f>ФиксированнаяЧасть+I50</f>
        <v/>
      </c>
    </row>
    <row r="53" ht="20" customHeight="1">
      <c r="B53" s="7" t="inlineStr">
        <is>
          <t>Границы схемы</t>
        </is>
      </c>
    </row>
    <row r="54" ht="3" customHeight="1">
      <c r="B54" s="8" t="n"/>
      <c r="C54" s="8" t="n"/>
      <c r="D54" s="8" t="n"/>
      <c r="E54" s="8" t="n"/>
      <c r="F54" s="8" t="n"/>
      <c r="G54" s="8" t="n"/>
      <c r="H54" s="8" t="n"/>
      <c r="I54" s="8" t="n"/>
    </row>
    <row r="55">
      <c r="B55" s="9" t="inlineStr">
        <is>
          <t>EBITDA, при которой выплата начинается</t>
        </is>
      </c>
      <c r="D55" s="16">
        <f>ПорогВРублях</f>
        <v/>
      </c>
    </row>
    <row r="56">
      <c r="B56" s="9" t="inlineStr">
        <is>
          <t>EBITDA, при которой достигается потолок</t>
        </is>
      </c>
      <c r="D56" s="16">
        <f>IF(МультипликаторEarnout=0,0,ПорогВРублях+ПотолокВыплаты/МультипликаторEarnout)</f>
        <v/>
      </c>
    </row>
    <row r="57">
      <c r="B57" s="9" t="inlineStr">
        <is>
          <t>Рабочий диапазон схемы</t>
        </is>
      </c>
      <c r="D57" s="16">
        <f>ДостижениеПотолка-НачалоВыплат</f>
        <v/>
      </c>
    </row>
    <row r="58">
      <c r="B58" s="9" t="inlineStr">
        <is>
          <t>Сколько цены даёт каждый рубль EBITDA в диапазоне</t>
        </is>
      </c>
      <c r="D58" s="18">
        <f>МультипликаторEarnout</f>
        <v/>
      </c>
    </row>
    <row r="59" ht="38" customHeight="1">
      <c r="B59" s="17" t="inlineStr">
        <is>
          <t>За пределами рабочего диапазона схема перестаёт мотивировать: ниже порога продавцу всё равно ничего не достанется, выше потолка — больше не заплатят. Если потолок достигается легко, у продавца появляется соблазн придержать результат до следующего периода, когда бизнес уже не его.</t>
        </is>
      </c>
    </row>
    <row r="61">
      <c r="B6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59:I59"/>
    <mergeCell ref="B38:I38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