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Модель" sheetId="1" state="visible" r:id="rId1"/>
  </sheets>
  <definedNames>
    <definedName name="СтоимостьСНДС">'Модель'!$D$11</definedName>
    <definedName name="СтавкаНДС">'Модель'!$D$12</definedName>
    <definedName name="СтоимостьБезНДС">'Модель'!$D$13</definedName>
    <definedName name="НДСвЦене">'Модель'!$D$14</definedName>
    <definedName name="СрокЛет">'Модель'!$D$15</definedName>
    <definedName name="НалогПрибыль">'Модель'!$D$16</definedName>
    <definedName name="Дисконт">'Модель'!$D$17</definedName>
    <definedName name="СтавкаКредит">'Модель'!$D$22</definedName>
    <definedName name="СПИ">'Модель'!$D$23</definedName>
    <definedName name="ПлатёжКредит">'Модель'!$D$24</definedName>
    <definedName name="ВыплатыКредит">'Модель'!$D$25</definedName>
    <definedName name="ПроцентыКредит">'Модель'!$D$26</definedName>
    <definedName name="АмортизацияГод">'Модель'!$D$27</definedName>
    <definedName name="АмортизацияЗаСрок">'Модель'!$D$28</definedName>
    <definedName name="ЩитКредит">'Модель'!$D$29</definedName>
    <definedName name="PVПлатежейКредит">'Модель'!$D$30</definedName>
    <definedName name="PVЩитКредит">'Модель'!$D$31</definedName>
    <definedName name="PVНДСКредит">'Модель'!$D$32</definedName>
    <definedName name="ИтогКредит">'Модель'!$D$33</definedName>
    <definedName name="Удорожание">'Модель'!$D$37</definedName>
    <definedName name="ДоляАванса">'Модель'!$D$38</definedName>
    <definedName name="Выкупная">'Модель'!$D$39</definedName>
    <definedName name="СуммаЛизинга">'Модель'!$D$40</definedName>
    <definedName name="Аванс">'Модель'!$D$41</definedName>
    <definedName name="ПлатёжЛизинг">'Модель'!$D$42</definedName>
    <definedName name="ЛизингБезНДС">'Модель'!$D$43</definedName>
    <definedName name="ЩитЛизинг">'Модель'!$D$44</definedName>
    <definedName name="НДСЛизинг">'Модель'!$D$45</definedName>
    <definedName name="PVПлатежейЛизинг">'Модель'!$D$46</definedName>
    <definedName name="PVЩитЛизинг">'Модель'!$D$47</definedName>
    <definedName name="PVНДСЛизинг">'Модель'!$D$48</definedName>
    <definedName name="ИтогЛизинг">'Модель'!$D$49</definedName>
    <definedName name="Разница">'Модель'!$D$53</definedName>
    <definedName name="РазницаДоля">'Модель'!$D$54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10">
    <font>
      <name val="Calibri"/>
      <family val="2"/>
      <color theme="1"/>
      <sz val="11"/>
      <scheme val="minor"/>
    </font>
    <font>
      <name val="Segoe UI"/>
      <b val="1"/>
      <color rgb="000F62FE"/>
      <sz val="8"/>
    </font>
    <font>
      <name val="Segoe UI"/>
      <color rgb="00161616"/>
      <sz val="18"/>
    </font>
    <font>
      <name val="Segoe UI"/>
      <color rgb="00525252"/>
      <sz val="10"/>
    </font>
    <font>
      <name val="Segoe UI"/>
      <color rgb="000043CE"/>
      <sz val="9"/>
    </font>
    <font>
      <name val="Segoe UI"/>
      <color rgb="008D949E"/>
      <sz val="9"/>
    </font>
    <font>
      <name val="Segoe UI"/>
      <b val="1"/>
      <color rgb="00161616"/>
      <sz val="11"/>
    </font>
    <font>
      <name val="Segoe UI"/>
      <color rgb="00161616"/>
      <sz val="10"/>
    </font>
    <font>
      <name val="Segoe UI"/>
      <color rgb="000043CE"/>
      <sz val="10"/>
    </font>
    <font>
      <name val="Segoe UI"/>
      <b val="1"/>
      <color rgb="00161616"/>
      <sz val="12"/>
    </font>
  </fonts>
  <fills count="3">
    <fill>
      <patternFill/>
    </fill>
    <fill>
      <patternFill patternType="gray125"/>
    </fill>
    <fill>
      <patternFill patternType="solid">
        <fgColor rgb="00E8F1FF"/>
      </patternFill>
    </fill>
  </fills>
  <borders count="5">
    <border>
      <left/>
      <right/>
      <top/>
      <bottom/>
      <diagonal/>
    </border>
    <border>
      <top style="thin">
        <color rgb="00161616"/>
      </top>
    </border>
    <border>
      <left style="thin">
        <color rgb="00A6C8FF"/>
      </left>
      <right style="thin">
        <color rgb="00A6C8FF"/>
      </right>
      <top style="thin">
        <color rgb="00A6C8FF"/>
      </top>
      <bottom style="thin">
        <color rgb="00A6C8FF"/>
      </bottom>
    </border>
    <border>
      <bottom style="thin">
        <color rgb="00E0E0E0"/>
      </bottom>
    </border>
    <border>
      <top style="medium">
        <color rgb="000F62FE"/>
      </top>
      <bottom style="thin">
        <color rgb="00E0E0E0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0" fillId="0" borderId="1" pivotButton="0" quotePrefix="0" xfId="0"/>
    <xf numFmtId="0" fontId="4" fillId="2" borderId="2" pivotButton="0" quotePrefix="0" xfId="0"/>
    <xf numFmtId="0" fontId="5" fillId="0" borderId="0" pivotButton="0" quotePrefix="0" xfId="0"/>
    <xf numFmtId="0" fontId="6" fillId="0" borderId="0" applyAlignment="1" pivotButton="0" quotePrefix="0" xfId="0">
      <alignment horizontal="left" vertical="center"/>
    </xf>
    <xf numFmtId="0" fontId="0" fillId="0" borderId="3" pivotButton="0" quotePrefix="0" xfId="0"/>
    <xf numFmtId="0" fontId="7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left" vertical="center"/>
    </xf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3" fontId="7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top" wrapText="1"/>
    </xf>
    <xf numFmtId="0" fontId="6" fillId="0" borderId="4" applyAlignment="1" pivotButton="0" quotePrefix="0" xfId="0">
      <alignment horizontal="right" vertical="center"/>
    </xf>
    <xf numFmtId="3" fontId="9" fillId="0" borderId="4" applyAlignment="1" pivotButton="0" quotePrefix="0" xfId="0">
      <alignment horizontal="right" vertical="center"/>
    </xf>
    <xf numFmtId="164" fontId="7" fillId="0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0</row>
      <rowOff>0</rowOff>
    </from>
    <ext cx="1600200" cy="2000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F62FE"/>
    <outlinePr summaryBelow="1" summaryRight="1"/>
    <pageSetUpPr fitToPage="1"/>
  </sheetPr>
  <dimension ref="B2:K59"/>
  <sheetViews>
    <sheetView showGridLines="0" zoomScale="100" workbookViewId="0">
      <selection activeCell="A1" sqref="A1"/>
    </sheetView>
  </sheetViews>
  <sheetFormatPr baseColWidth="8" defaultRowHeight="15"/>
  <cols>
    <col width="3" customWidth="1" min="1" max="1"/>
    <col width="46" customWidth="1" min="2" max="2"/>
    <col width="14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4" customWidth="1" min="10" max="10"/>
  </cols>
  <sheetData>
    <row r="1" ht="26" customHeight="1"/>
    <row r="2" ht="14" customHeight="1">
      <c r="B2" s="1" t="inlineStr">
        <is>
          <t>ФИНТАКТИКА · МОДЕЛЬ</t>
        </is>
      </c>
    </row>
    <row r="3" ht="26" customHeight="1">
      <c r="B3" s="2" t="inlineStr">
        <is>
          <t>Лизинг или кредит</t>
        </is>
      </c>
    </row>
    <row r="4" ht="15" customHeight="1">
      <c r="B4" s="3" t="inlineStr">
        <is>
          <t>Сравнение лизинга и кредита по денежному потоку после налогов</t>
        </is>
      </c>
    </row>
    <row r="5" ht="6" customHeight="1">
      <c r="B5" s="4" t="n"/>
      <c r="C5" s="4" t="n"/>
      <c r="D5" s="4" t="n"/>
      <c r="E5" s="4" t="n"/>
      <c r="F5" s="4" t="n"/>
      <c r="G5" s="4" t="n"/>
      <c r="H5" s="4" t="n"/>
      <c r="I5" s="4" t="n"/>
      <c r="J5" s="4" t="n"/>
      <c r="K5" s="4" t="n"/>
    </row>
    <row r="7">
      <c r="B7" s="5" t="inlineStr">
        <is>
          <t>Голубые ячейки — ввод</t>
        </is>
      </c>
      <c r="D7" s="6" t="inlineStr">
        <is>
          <t>белые — расчёт по формуле,  серые с синей чертой — итог</t>
        </is>
      </c>
    </row>
    <row r="9" ht="20" customHeight="1">
      <c r="B9" s="7" t="inlineStr">
        <is>
          <t>Предмет и общие условия</t>
        </is>
      </c>
    </row>
    <row r="10" ht="3" customHeight="1">
      <c r="B10" s="8" t="n"/>
      <c r="C10" s="8" t="n"/>
      <c r="D10" s="8" t="n"/>
      <c r="E10" s="8" t="n"/>
      <c r="F10" s="8" t="n"/>
      <c r="G10" s="8" t="n"/>
      <c r="H10" s="8" t="n"/>
      <c r="I10" s="8" t="n"/>
    </row>
    <row r="11">
      <c r="B11" s="9" t="inlineStr">
        <is>
          <t>Стоимость предмета с НДС</t>
        </is>
      </c>
      <c r="C11" s="10" t="inlineStr">
        <is>
          <t>₽</t>
        </is>
      </c>
      <c r="D11" s="11" t="n">
        <v>6000000</v>
      </c>
    </row>
    <row r="12">
      <c r="B12" s="9" t="inlineStr">
        <is>
          <t>Ставка НДС</t>
        </is>
      </c>
      <c r="C12" s="10" t="inlineStr">
        <is>
          <t>%</t>
        </is>
      </c>
      <c r="D12" s="12" t="n">
        <v>0.2</v>
      </c>
    </row>
    <row r="13">
      <c r="B13" s="9" t="inlineStr">
        <is>
          <t>Стоимость без НДС</t>
        </is>
      </c>
      <c r="D13" s="13">
        <f>СтоимостьСНДС/(1+СтавкаНДС)</f>
        <v/>
      </c>
    </row>
    <row r="14">
      <c r="B14" s="9" t="inlineStr">
        <is>
          <t>НДС в цене</t>
        </is>
      </c>
      <c r="D14" s="13">
        <f>СтоимостьСНДС-СтоимостьБезНДС</f>
        <v/>
      </c>
    </row>
    <row r="15">
      <c r="B15" s="9" t="inlineStr">
        <is>
          <t>Срок сделки, лет</t>
        </is>
      </c>
      <c r="C15" s="10" t="inlineStr">
        <is>
          <t>лет</t>
        </is>
      </c>
      <c r="D15" s="11" t="n">
        <v>3</v>
      </c>
    </row>
    <row r="16">
      <c r="B16" s="9" t="inlineStr">
        <is>
          <t>Ставка налога на прибыль</t>
        </is>
      </c>
      <c r="C16" s="10" t="inlineStr">
        <is>
          <t>%</t>
        </is>
      </c>
      <c r="D16" s="12" t="n">
        <v>0.25</v>
      </c>
    </row>
    <row r="17">
      <c r="B17" s="9" t="inlineStr">
        <is>
          <t>Ставка дисконтирования, годовых</t>
        </is>
      </c>
      <c r="C17" s="10" t="inlineStr">
        <is>
          <t>%</t>
        </is>
      </c>
      <c r="D17" s="12" t="n">
        <v>0.2</v>
      </c>
    </row>
    <row r="18" ht="26" customHeight="1">
      <c r="B18" s="14" t="inlineStr">
        <is>
          <t>Дисконтируем по стоимости денег компании: сравниваются не суммы, а моменты, когда деньги уходят. Схема с более поздними платежами при прочих равных дешевле.</t>
        </is>
      </c>
    </row>
    <row r="20" ht="20" customHeight="1">
      <c r="B20" s="7" t="inlineStr">
        <is>
          <t>Вариант 1 — покупка в кредит</t>
        </is>
      </c>
    </row>
    <row r="21" ht="3" customHeight="1">
      <c r="B21" s="8" t="n"/>
      <c r="C21" s="8" t="n"/>
      <c r="D21" s="8" t="n"/>
      <c r="E21" s="8" t="n"/>
      <c r="F21" s="8" t="n"/>
      <c r="G21" s="8" t="n"/>
      <c r="H21" s="8" t="n"/>
      <c r="I21" s="8" t="n"/>
    </row>
    <row r="22">
      <c r="B22" s="9" t="inlineStr">
        <is>
          <t>Ставка по кредиту, годовых</t>
        </is>
      </c>
      <c r="C22" s="10" t="inlineStr">
        <is>
          <t>%</t>
        </is>
      </c>
      <c r="D22" s="12" t="n">
        <v>0.21</v>
      </c>
    </row>
    <row r="23">
      <c r="B23" s="9" t="inlineStr">
        <is>
          <t>Срок полезного использования, лет</t>
        </is>
      </c>
      <c r="C23" s="10" t="inlineStr">
        <is>
          <t>лет</t>
        </is>
      </c>
      <c r="D23" s="11" t="n">
        <v>7</v>
      </c>
    </row>
    <row r="24">
      <c r="B24" s="9" t="inlineStr">
        <is>
          <t>Годовой платёж по кредиту</t>
        </is>
      </c>
      <c r="D24" s="13">
        <f>СтоимостьСНДС*СтавкаКредит/(1-(1+СтавкаКредит)^-СрокЛет)</f>
        <v/>
      </c>
    </row>
    <row r="25">
      <c r="B25" s="9" t="inlineStr">
        <is>
          <t>Всего выплат по кредиту</t>
        </is>
      </c>
      <c r="D25" s="13">
        <f>ПлатёжКредит*СрокЛет</f>
        <v/>
      </c>
    </row>
    <row r="26">
      <c r="B26" s="9" t="inlineStr">
        <is>
          <t>Проценты за весь срок</t>
        </is>
      </c>
      <c r="D26" s="13">
        <f>ВыплатыКредит-СтоимостьСНДС</f>
        <v/>
      </c>
    </row>
    <row r="27">
      <c r="B27" s="9" t="inlineStr">
        <is>
          <t>Годовая амортизация</t>
        </is>
      </c>
      <c r="D27" s="13">
        <f>СтоимостьБезНДС/СПИ</f>
        <v/>
      </c>
    </row>
    <row r="28">
      <c r="B28" s="9" t="inlineStr">
        <is>
          <t>Амортизация за срок сделки</t>
        </is>
      </c>
      <c r="D28" s="13">
        <f>АмортизацияГод*MIN(СрокЛет,СПИ)</f>
        <v/>
      </c>
    </row>
    <row r="29">
      <c r="B29" s="9" t="inlineStr">
        <is>
          <t>Налоговый щит по процентам и амортизации</t>
        </is>
      </c>
      <c r="D29" s="13">
        <f>(ПроцентыКредит+АмортизацияЗаСрок)*НалогПрибыль</f>
        <v/>
      </c>
    </row>
    <row r="30">
      <c r="B30" s="9" t="inlineStr">
        <is>
          <t>Приведённая стоимость платежей</t>
        </is>
      </c>
      <c r="D30" s="13">
        <f>ПлатёжКредит*(1-(1+Дисконт)^-СрокЛет)/Дисконт</f>
        <v/>
      </c>
    </row>
    <row r="31">
      <c r="B31" s="9" t="inlineStr">
        <is>
          <t>Приведённый налоговый щит</t>
        </is>
      </c>
      <c r="D31" s="13">
        <f>ЩитКредит/СрокЛет*(1-(1+Дисконт)^-СрокЛет)/Дисконт</f>
        <v/>
      </c>
    </row>
    <row r="32">
      <c r="B32" s="9" t="inlineStr">
        <is>
          <t>Вычет НДС (в первый год)</t>
        </is>
      </c>
      <c r="D32" s="13">
        <f>НДСвЦене/(1+Дисконт)</f>
        <v/>
      </c>
    </row>
    <row r="33" ht="22" customHeight="1">
      <c r="C33" s="15" t="inlineStr">
        <is>
          <t>Итоговый отток по кредиту</t>
        </is>
      </c>
      <c r="D33" s="16">
        <f>PVПлатежейКредит-PVЩитКредит-PVНДСКредит</f>
        <v/>
      </c>
    </row>
    <row r="35" ht="20" customHeight="1">
      <c r="B35" s="7" t="inlineStr">
        <is>
          <t>Вариант 2 — лизинг</t>
        </is>
      </c>
    </row>
    <row r="36" ht="3" customHeight="1">
      <c r="B36" s="8" t="n"/>
      <c r="C36" s="8" t="n"/>
      <c r="D36" s="8" t="n"/>
      <c r="E36" s="8" t="n"/>
      <c r="F36" s="8" t="n"/>
      <c r="G36" s="8" t="n"/>
      <c r="H36" s="8" t="n"/>
      <c r="I36" s="8" t="n"/>
    </row>
    <row r="37">
      <c r="B37" s="9" t="inlineStr">
        <is>
          <t>Удорожание лизинга за весь срок</t>
        </is>
      </c>
      <c r="C37" s="10" t="inlineStr">
        <is>
          <t>%</t>
        </is>
      </c>
      <c r="D37" s="12" t="n">
        <v>0.36</v>
      </c>
    </row>
    <row r="38">
      <c r="B38" s="9" t="inlineStr">
        <is>
          <t>Аванс, % от стоимости</t>
        </is>
      </c>
      <c r="C38" s="10" t="inlineStr">
        <is>
          <t>%</t>
        </is>
      </c>
      <c r="D38" s="12" t="n">
        <v>0.15</v>
      </c>
    </row>
    <row r="39">
      <c r="B39" s="9" t="inlineStr">
        <is>
          <t>Выкупная стоимость</t>
        </is>
      </c>
      <c r="C39" s="10" t="inlineStr">
        <is>
          <t>₽</t>
        </is>
      </c>
      <c r="D39" s="11" t="n">
        <v>1000</v>
      </c>
    </row>
    <row r="40">
      <c r="B40" s="9" t="inlineStr">
        <is>
          <t>Сумма договора лизинга с НДС</t>
        </is>
      </c>
      <c r="D40" s="13">
        <f>СтоимостьСНДС*(1+Удорожание)</f>
        <v/>
      </c>
    </row>
    <row r="41">
      <c r="B41" s="9" t="inlineStr">
        <is>
          <t>Аванс</t>
        </is>
      </c>
      <c r="D41" s="13">
        <f>СтоимостьСНДС*ДоляАванса</f>
        <v/>
      </c>
    </row>
    <row r="42">
      <c r="B42" s="9" t="inlineStr">
        <is>
          <t>Годовой платёж после аванса</t>
        </is>
      </c>
      <c r="D42" s="13">
        <f>(СуммаЛизинга-Аванс)/СрокЛет</f>
        <v/>
      </c>
    </row>
    <row r="43">
      <c r="B43" s="9" t="inlineStr">
        <is>
          <t>Платежи без НДС за срок</t>
        </is>
      </c>
      <c r="D43" s="13">
        <f>(СуммаЛизинга)/(1+СтавкаНДС)</f>
        <v/>
      </c>
    </row>
    <row r="44">
      <c r="B44" s="9" t="inlineStr">
        <is>
          <t>Налоговый щит по лизингу</t>
        </is>
      </c>
      <c r="D44" s="13">
        <f>ЛизингБезНДС*НалогПрибыль</f>
        <v/>
      </c>
    </row>
    <row r="45">
      <c r="B45" s="9" t="inlineStr">
        <is>
          <t>НДС к вычету по лизингу</t>
        </is>
      </c>
      <c r="D45" s="13">
        <f>СуммаЛизинга-ЛизингБезНДС</f>
        <v/>
      </c>
    </row>
    <row r="46">
      <c r="B46" s="9" t="inlineStr">
        <is>
          <t>Приведённая стоимость платежей</t>
        </is>
      </c>
      <c r="D46" s="13">
        <f>Аванс+ПлатёжЛизинг*(1-(1+Дисконт)^-СрокЛет)/Дисконт</f>
        <v/>
      </c>
    </row>
    <row r="47">
      <c r="B47" s="9" t="inlineStr">
        <is>
          <t>Приведённый налоговый щит</t>
        </is>
      </c>
      <c r="D47" s="13">
        <f>ЩитЛизинг/СрокЛет*(1-(1+Дисконт)^-СрокЛет)/Дисконт</f>
        <v/>
      </c>
    </row>
    <row r="48">
      <c r="B48" s="9" t="inlineStr">
        <is>
          <t>Приведённый вычет НДС</t>
        </is>
      </c>
      <c r="D48" s="13">
        <f>НДСЛизинг/СрокЛет*(1-(1+Дисконт)^-СрокЛет)/Дисконт</f>
        <v/>
      </c>
    </row>
    <row r="49" ht="22" customHeight="1">
      <c r="C49" s="15" t="inlineStr">
        <is>
          <t>Итоговый отток по лизингу</t>
        </is>
      </c>
      <c r="D49" s="16">
        <f>PVПлатежейЛизинг-PVЩитЛизинг-PVНДСЛизинг+Выкупная</f>
        <v/>
      </c>
    </row>
    <row r="51" ht="20" customHeight="1">
      <c r="B51" s="7" t="inlineStr">
        <is>
          <t>Сравнение</t>
        </is>
      </c>
    </row>
    <row r="52" ht="3" customHeight="1">
      <c r="B52" s="8" t="n"/>
      <c r="C52" s="8" t="n"/>
      <c r="D52" s="8" t="n"/>
      <c r="E52" s="8" t="n"/>
      <c r="F52" s="8" t="n"/>
      <c r="G52" s="8" t="n"/>
      <c r="H52" s="8" t="n"/>
      <c r="I52" s="8" t="n"/>
    </row>
    <row r="53">
      <c r="B53" s="9" t="inlineStr">
        <is>
          <t>Разница в пользу лучшего варианта</t>
        </is>
      </c>
      <c r="D53" s="13">
        <f>ABS(ИтогКредит-ИтогЛизинг)</f>
        <v/>
      </c>
    </row>
    <row r="54">
      <c r="B54" s="9" t="inlineStr">
        <is>
          <t>Разница в процентах от стоимости</t>
        </is>
      </c>
      <c r="D54" s="17">
        <f>Разница/СтоимостьСНДС</f>
        <v/>
      </c>
    </row>
    <row r="55">
      <c r="B55" s="3" t="inlineStr">
        <is>
          <t>Что выгоднее</t>
        </is>
      </c>
      <c r="D55" s="9">
        <f>IF(ИтогЛизинг&lt;ИтогКредит,"Лизинг дешевле после налогов","Кредит дешевле после налогов")</f>
        <v/>
      </c>
    </row>
    <row r="56">
      <c r="B56" s="3" t="inlineStr">
        <is>
          <t>Насколько уверенно</t>
        </is>
      </c>
      <c r="D56" s="9">
        <f>IF(РазницаДоля&lt;0.02,"Разница меньше 2 % — решайте по удобству, а не по цифрам","Разница существенная")</f>
        <v/>
      </c>
    </row>
    <row r="57" ht="38" customHeight="1">
      <c r="B57" s="14" t="inlineStr">
        <is>
          <t>Лизинг обычно выигрывает у прибыльных компаний на общей системе: весь платёж уменьшает налог сразу, а не растягивается на срок полезного использования. У компании без прибыли налоговый щит не работает, и всё преимущество исчезает.</t>
        </is>
      </c>
    </row>
    <row r="59">
      <c r="B59" s="6" t="inlineStr">
        <is>
          <t>Финтактика · fintactica.ru · модель считается на вашем компьютере, данные никуда не отправляются</t>
        </is>
      </c>
    </row>
  </sheetData>
  <mergeCells count="2">
    <mergeCell ref="B18:I18"/>
    <mergeCell ref="B57:I57"/>
  </mergeCells>
  <pageMargins left="0.75" right="0.75" top="1" bottom="1" header="0.5" footer="0.5"/>
  <pageSetup orientation="portrait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2026-09-09T14:08:44Z</dcterms:created>
  <dcterms:modified xmlns:dcterms="http://purl.org/dc/terms/" xmlns:xsi="http://www.w3.org/2001/XMLSchema-instance" xsi:type="dcterms:W3CDTF">2026-09-09T14:08:44Z</dcterms:modified>
</cp:coreProperties>
</file>