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">'Модель'!$D$11</definedName>
    <definedName name="СтавкаЗаявленная">'Модель'!$D$12</definedName>
    <definedName name="Срок">'Модель'!$D$13</definedName>
    <definedName name="СтавкаМесяц">'Модель'!$D$14</definedName>
    <definedName name="Платёж">'Модель'!$D$15</definedName>
    <definedName name="КомиссияДоля">'Модель'!$D$19</definedName>
    <definedName name="СтраховкаДоля">'Модель'!$D$20</definedName>
    <definedName name="ОстатокДоля">'Модель'!$D$21</definedName>
    <definedName name="КомиссияМесяц">'Модель'!$D$22</definedName>
    <definedName name="Комиссия">'Модель'!$D$23</definedName>
    <definedName name="Страховка">'Модель'!$D$24</definedName>
    <definedName name="ЗамороженныйОстаток">'Модель'!$D$25</definedName>
    <definedName name="ПолученоНаРуки">'Модель'!$D$30</definedName>
    <definedName name="ОттокМесяц">'Модель'!$D$31</definedName>
    <definedName name="ВозвратОстатка">'Модель'!$D$32</definedName>
    <definedName name="ЭффМесяц">'Модель'!$D$67</definedName>
    <definedName name="ЭффГодовых">'Модель'!$D$68</definedName>
    <definedName name="Превышение">'Модель'!$D$69</definedName>
    <definedName name="КратностьСтавки">'Модель'!$D$70</definedName>
    <definedName name="ПереплатаВсего">'Модель'!$D$71</definedName>
    <definedName name="ВкладРазовых">'Модель'!$D$77</definedName>
    <definedName name="ВкладЕжемесячной">'Модель'!$D$78</definedName>
    <definedName name="ВкладОстатка">'Модель'!$D$79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8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12" customWidth="1" min="3" max="3"/>
    <col width="16" customWidth="1" min="4" max="4"/>
    <col width="16" customWidth="1" min="5" max="5"/>
    <col width="6" customWidth="1" min="6" max="6"/>
    <col width="10" customWidth="1" min="7" max="7"/>
    <col width="14" customWidth="1" min="8" max="8"/>
    <col width="14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Эффективная ставка кредита</t>
        </is>
      </c>
    </row>
    <row r="4" ht="15" customHeight="1">
      <c r="B4" s="3" t="inlineStr">
        <is>
          <t>Полная стоимость кредита с комиссиями, страховкой и неснижаемым остатком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Условия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кредита</t>
        </is>
      </c>
      <c r="C11" s="10" t="inlineStr">
        <is>
          <t>₽</t>
        </is>
      </c>
      <c r="D11" s="11" t="n">
        <v>3000000</v>
      </c>
    </row>
    <row r="12">
      <c r="B12" s="9" t="inlineStr">
        <is>
          <t>Заявленная ставка, годовых</t>
        </is>
      </c>
      <c r="C12" s="10" t="inlineStr">
        <is>
          <t>%</t>
        </is>
      </c>
      <c r="D12" s="12" t="n">
        <v>0.19</v>
      </c>
    </row>
    <row r="13">
      <c r="B13" s="9" t="inlineStr">
        <is>
          <t>Срок, месяцев</t>
        </is>
      </c>
      <c r="C13" s="10" t="inlineStr">
        <is>
          <t>мес.</t>
        </is>
      </c>
      <c r="D13" s="11" t="n">
        <v>24</v>
      </c>
    </row>
    <row r="14">
      <c r="B14" s="9" t="inlineStr">
        <is>
          <t>Месячная ставка</t>
        </is>
      </c>
      <c r="D14" s="13">
        <f>СтавкаЗаявленная/12</f>
        <v/>
      </c>
    </row>
    <row r="15">
      <c r="B15" s="9" t="inlineStr">
        <is>
          <t>Ежемесячный платёж</t>
        </is>
      </c>
      <c r="D15" s="14">
        <f>Сумма*СтавкаМесяц/(1-(1+СтавкаМесяц)^-Срок)</f>
        <v/>
      </c>
    </row>
    <row r="17" ht="20" customHeight="1">
      <c r="B17" s="7" t="inlineStr">
        <is>
          <t>Дополнительные условия банка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Разовая комиссия за выдачу, % от суммы</t>
        </is>
      </c>
      <c r="C19" s="10" t="inlineStr">
        <is>
          <t>%</t>
        </is>
      </c>
      <c r="D19" s="12" t="n">
        <v>0.015</v>
      </c>
    </row>
    <row r="20">
      <c r="B20" s="9" t="inlineStr">
        <is>
          <t>Страховка, % от суммы (разово)</t>
        </is>
      </c>
      <c r="C20" s="10" t="inlineStr">
        <is>
          <t>%</t>
        </is>
      </c>
      <c r="D20" s="12" t="n">
        <v>0.02</v>
      </c>
    </row>
    <row r="21">
      <c r="B21" s="9" t="inlineStr">
        <is>
          <t>Неснижаемый остаток на счёте, % от суммы</t>
        </is>
      </c>
      <c r="C21" s="10" t="inlineStr">
        <is>
          <t>%</t>
        </is>
      </c>
      <c r="D21" s="12" t="n">
        <v>0.05</v>
      </c>
    </row>
    <row r="22">
      <c r="B22" s="9" t="inlineStr">
        <is>
          <t>Ежемесячная комиссия за обслуживание</t>
        </is>
      </c>
      <c r="C22" s="10" t="inlineStr">
        <is>
          <t>₽</t>
        </is>
      </c>
      <c r="D22" s="11" t="n">
        <v>1500</v>
      </c>
    </row>
    <row r="23">
      <c r="B23" s="9" t="inlineStr">
        <is>
          <t>Комиссия за выдачу</t>
        </is>
      </c>
      <c r="D23" s="15">
        <f>Сумма*КомиссияДоля</f>
        <v/>
      </c>
    </row>
    <row r="24">
      <c r="B24" s="9" t="inlineStr">
        <is>
          <t>Страховка</t>
        </is>
      </c>
      <c r="D24" s="15">
        <f>Сумма*СтраховкаДоля</f>
        <v/>
      </c>
    </row>
    <row r="25">
      <c r="B25" s="9" t="inlineStr">
        <is>
          <t>Замороженный остаток</t>
        </is>
      </c>
      <c r="D25" s="15">
        <f>Сумма*ОстатокДоля</f>
        <v/>
      </c>
    </row>
    <row r="26" ht="26" customHeight="1">
      <c r="B26" s="16" t="inlineStr">
        <is>
          <t>Неснижаемый остаток — деньги, которые лежат на счёте и не работают. Формально они ваши, фактически вы их не получили, но проценты платите со всей суммы кредита.</t>
        </is>
      </c>
    </row>
    <row r="28" ht="20" customHeight="1">
      <c r="B28" s="7" t="inlineStr">
        <is>
          <t>Фактический поток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Получено на руки в момент выдачи</t>
        </is>
      </c>
      <c r="D30" s="15">
        <f>Сумма-Комиссия-Страховка-ЗамороженныйОстаток</f>
        <v/>
      </c>
    </row>
    <row r="31">
      <c r="B31" s="9" t="inlineStr">
        <is>
          <t>Ежемесячный отток</t>
        </is>
      </c>
      <c r="D31" s="14">
        <f>Платёж+КомиссияМесяц</f>
        <v/>
      </c>
    </row>
    <row r="32">
      <c r="B32" s="9" t="inlineStr">
        <is>
          <t>Возврат остатка в конце</t>
        </is>
      </c>
      <c r="D32" s="15">
        <f>ЗамороженныйОстаток</f>
        <v/>
      </c>
    </row>
    <row r="34" ht="20" customHeight="1">
      <c r="B34" s="7" t="inlineStr">
        <is>
          <t>Поток для расчёта эффективной ставки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3" t="inlineStr">
        <is>
          <t>Месяц</t>
        </is>
      </c>
      <c r="D36" s="15" t="n">
        <v>0</v>
      </c>
    </row>
    <row r="37">
      <c r="B37" s="3" t="inlineStr">
        <is>
          <t>Денежный поток</t>
        </is>
      </c>
      <c r="D37" s="14">
        <f>ПолученоНаРуки</f>
        <v/>
      </c>
    </row>
    <row r="39">
      <c r="B39" s="3" t="inlineStr">
        <is>
          <t>Месяцы 1…N</t>
        </is>
      </c>
    </row>
    <row r="40">
      <c r="C40" s="15" t="n">
        <v>1</v>
      </c>
      <c r="D40" s="14">
        <f>IF(1&gt;Срок,"",-ОттокМесяц+IF(1=Срок,ВозвратОстатка,0))</f>
        <v/>
      </c>
    </row>
    <row r="41">
      <c r="C41" s="15" t="n">
        <v>2</v>
      </c>
      <c r="D41" s="14">
        <f>IF(2&gt;Срок,"",-ОттокМесяц+IF(2=Срок,ВозвратОстатка,0))</f>
        <v/>
      </c>
    </row>
    <row r="42">
      <c r="C42" s="15" t="n">
        <v>3</v>
      </c>
      <c r="D42" s="14">
        <f>IF(3&gt;Срок,"",-ОттокМесяц+IF(3=Срок,ВозвратОстатка,0))</f>
        <v/>
      </c>
    </row>
    <row r="43">
      <c r="C43" s="15" t="n">
        <v>4</v>
      </c>
      <c r="D43" s="14">
        <f>IF(4&gt;Срок,"",-ОттокМесяц+IF(4=Срок,ВозвратОстатка,0))</f>
        <v/>
      </c>
    </row>
    <row r="44">
      <c r="C44" s="15" t="n">
        <v>5</v>
      </c>
      <c r="D44" s="14">
        <f>IF(5&gt;Срок,"",-ОттокМесяц+IF(5=Срок,ВозвратОстатка,0))</f>
        <v/>
      </c>
    </row>
    <row r="45">
      <c r="C45" s="15" t="n">
        <v>6</v>
      </c>
      <c r="D45" s="14">
        <f>IF(6&gt;Срок,"",-ОттокМесяц+IF(6=Срок,ВозвратОстатка,0))</f>
        <v/>
      </c>
    </row>
    <row r="46">
      <c r="C46" s="15" t="n">
        <v>7</v>
      </c>
      <c r="D46" s="14">
        <f>IF(7&gt;Срок,"",-ОттокМесяц+IF(7=Срок,ВозвратОстатка,0))</f>
        <v/>
      </c>
    </row>
    <row r="47">
      <c r="C47" s="15" t="n">
        <v>8</v>
      </c>
      <c r="D47" s="14">
        <f>IF(8&gt;Срок,"",-ОттокМесяц+IF(8=Срок,ВозвратОстатка,0))</f>
        <v/>
      </c>
    </row>
    <row r="48">
      <c r="C48" s="15" t="n">
        <v>9</v>
      </c>
      <c r="D48" s="14">
        <f>IF(9&gt;Срок,"",-ОттокМесяц+IF(9=Срок,ВозвратОстатка,0))</f>
        <v/>
      </c>
    </row>
    <row r="49">
      <c r="C49" s="15" t="n">
        <v>10</v>
      </c>
      <c r="D49" s="14">
        <f>IF(10&gt;Срок,"",-ОттокМесяц+IF(10=Срок,ВозвратОстатка,0))</f>
        <v/>
      </c>
    </row>
    <row r="50">
      <c r="C50" s="15" t="n">
        <v>11</v>
      </c>
      <c r="D50" s="14">
        <f>IF(11&gt;Срок,"",-ОттокМесяц+IF(11=Срок,ВозвратОстатка,0))</f>
        <v/>
      </c>
    </row>
    <row r="51">
      <c r="C51" s="15" t="n">
        <v>12</v>
      </c>
      <c r="D51" s="14">
        <f>IF(12&gt;Срок,"",-ОттокМесяц+IF(12=Срок,ВозвратОстатка,0))</f>
        <v/>
      </c>
    </row>
    <row r="52">
      <c r="C52" s="15" t="n">
        <v>13</v>
      </c>
      <c r="D52" s="14">
        <f>IF(13&gt;Срок,"",-ОттокМесяц+IF(13=Срок,ВозвратОстатка,0))</f>
        <v/>
      </c>
    </row>
    <row r="53">
      <c r="C53" s="15" t="n">
        <v>14</v>
      </c>
      <c r="D53" s="14">
        <f>IF(14&gt;Срок,"",-ОттокМесяц+IF(14=Срок,ВозвратОстатка,0))</f>
        <v/>
      </c>
    </row>
    <row r="54">
      <c r="C54" s="15" t="n">
        <v>15</v>
      </c>
      <c r="D54" s="14">
        <f>IF(15&gt;Срок,"",-ОттокМесяц+IF(15=Срок,ВозвратОстатка,0))</f>
        <v/>
      </c>
    </row>
    <row r="55">
      <c r="C55" s="15" t="n">
        <v>16</v>
      </c>
      <c r="D55" s="14">
        <f>IF(16&gt;Срок,"",-ОттокМесяц+IF(16=Срок,ВозвратОстатка,0))</f>
        <v/>
      </c>
    </row>
    <row r="56">
      <c r="C56" s="15" t="n">
        <v>17</v>
      </c>
      <c r="D56" s="14">
        <f>IF(17&gt;Срок,"",-ОттокМесяц+IF(17=Срок,ВозвратОстатка,0))</f>
        <v/>
      </c>
    </row>
    <row r="57">
      <c r="C57" s="15" t="n">
        <v>18</v>
      </c>
      <c r="D57" s="14">
        <f>IF(18&gt;Срок,"",-ОттокМесяц+IF(18=Срок,ВозвратОстатка,0))</f>
        <v/>
      </c>
    </row>
    <row r="58">
      <c r="C58" s="15" t="n">
        <v>19</v>
      </c>
      <c r="D58" s="14">
        <f>IF(19&gt;Срок,"",-ОттокМесяц+IF(19=Срок,ВозвратОстатка,0))</f>
        <v/>
      </c>
    </row>
    <row r="59">
      <c r="C59" s="15" t="n">
        <v>20</v>
      </c>
      <c r="D59" s="14">
        <f>IF(20&gt;Срок,"",-ОттокМесяц+IF(20=Срок,ВозвратОстатка,0))</f>
        <v/>
      </c>
    </row>
    <row r="60">
      <c r="C60" s="15" t="n">
        <v>21</v>
      </c>
      <c r="D60" s="14">
        <f>IF(21&gt;Срок,"",-ОттокМесяц+IF(21=Срок,ВозвратОстатка,0))</f>
        <v/>
      </c>
    </row>
    <row r="61">
      <c r="C61" s="15" t="n">
        <v>22</v>
      </c>
      <c r="D61" s="14">
        <f>IF(22&gt;Срок,"",-ОттокМесяц+IF(22=Срок,ВозвратОстатка,0))</f>
        <v/>
      </c>
    </row>
    <row r="62">
      <c r="C62" s="15" t="n">
        <v>23</v>
      </c>
      <c r="D62" s="14">
        <f>IF(23&gt;Срок,"",-ОттокМесяц+IF(23=Срок,ВозвратОстатка,0))</f>
        <v/>
      </c>
    </row>
    <row r="63">
      <c r="C63" s="15" t="n">
        <v>24</v>
      </c>
      <c r="D63" s="14">
        <f>IF(24&gt;Срок,"",-ОттокМесяц+IF(24=Срок,ВозвратОстатка,0))</f>
        <v/>
      </c>
    </row>
    <row r="65" ht="20" customHeight="1">
      <c r="B65" s="7" t="inlineStr">
        <is>
          <t>Результат</t>
        </is>
      </c>
    </row>
    <row r="66" ht="3" customHeight="1">
      <c r="B66" s="8" t="n"/>
      <c r="C66" s="8" t="n"/>
      <c r="D66" s="8" t="n"/>
      <c r="E66" s="8" t="n"/>
      <c r="F66" s="8" t="n"/>
      <c r="G66" s="8" t="n"/>
      <c r="H66" s="8" t="n"/>
      <c r="I66" s="8" t="n"/>
    </row>
    <row r="67">
      <c r="B67" s="9" t="inlineStr">
        <is>
          <t>Эффективная месячная ставка</t>
        </is>
      </c>
      <c r="D67" s="13">
        <f>IRR(D37:D63,0.02)</f>
        <v/>
      </c>
    </row>
    <row r="68" ht="22" customHeight="1">
      <c r="C68" s="17" t="inlineStr">
        <is>
          <t>Эффективная ставка, годовых</t>
        </is>
      </c>
      <c r="D68" s="18">
        <f>(1+ЭффМесяц)^12-1</f>
        <v/>
      </c>
    </row>
    <row r="69">
      <c r="B69" s="9" t="inlineStr">
        <is>
          <t>Превышение над заявленной</t>
        </is>
      </c>
      <c r="D69" s="19">
        <f>ЭффГодовых-СтавкаЗаявленная</f>
        <v/>
      </c>
    </row>
    <row r="70">
      <c r="B70" s="9" t="inlineStr">
        <is>
          <t>Во сколько раз дороже заявленной</t>
        </is>
      </c>
      <c r="D70" s="20">
        <f>ЭффГодовых/СтавкаЗаявленная</f>
        <v/>
      </c>
    </row>
    <row r="71">
      <c r="B71" s="9" t="inlineStr">
        <is>
          <t>Переплата сверх тела долга</t>
        </is>
      </c>
      <c r="D71" s="15">
        <f>ОттокМесяц*Срок-ПолученоНаРуки-ВозвратОстатка</f>
        <v/>
      </c>
    </row>
    <row r="72">
      <c r="B72" s="3" t="inlineStr">
        <is>
          <t>Вывод</t>
        </is>
      </c>
      <c r="D72" s="9">
        <f>IF(Превышение&lt;0.02,"Условия честные: доплаты почти не меняют ставку",IF(Превышение&lt;0.06,"Ставка заметно выше заявленной — торгуйтесь по комиссиям","Реальная стоимость сильно выше заявленной: смотрите другие предложения"))</f>
        <v/>
      </c>
    </row>
    <row r="73" ht="38" customHeight="1">
      <c r="B73" s="16" t="inlineStr">
        <is>
          <t>Эффективная ставка считается по фактическому потоку: сколько денег реально пришло и сколько уходит каждый месяц. Именно так закон обязывает считать полную стоимость кредита — и именно это число надо сравнивать между банками.</t>
        </is>
      </c>
    </row>
    <row r="75" ht="20" customHeight="1">
      <c r="B75" s="7" t="inlineStr">
        <is>
          <t>Что даёт наибольший вклад</t>
        </is>
      </c>
    </row>
    <row r="76" ht="3" customHeight="1">
      <c r="B76" s="8" t="n"/>
      <c r="C76" s="8" t="n"/>
      <c r="D76" s="8" t="n"/>
      <c r="E76" s="8" t="n"/>
      <c r="F76" s="8" t="n"/>
      <c r="G76" s="8" t="n"/>
      <c r="H76" s="8" t="n"/>
      <c r="I76" s="8" t="n"/>
    </row>
    <row r="77">
      <c r="B77" s="9" t="inlineStr">
        <is>
          <t>Годовой эквивалент разовых платежей</t>
        </is>
      </c>
      <c r="D77" s="19">
        <f>(Комиссия+Страховка)/Сумма*12/Срок</f>
        <v/>
      </c>
    </row>
    <row r="78">
      <c r="B78" s="9" t="inlineStr">
        <is>
          <t>Годовой эквивалент ежемесячной комиссии</t>
        </is>
      </c>
      <c r="D78" s="19">
        <f>КомиссияМесяц*12/Сумма</f>
        <v/>
      </c>
    </row>
    <row r="79">
      <c r="B79" s="9" t="inlineStr">
        <is>
          <t>Годовой эквивалент замороженного остатка</t>
        </is>
      </c>
      <c r="D79" s="19">
        <f>СтавкаЗаявленная*ОстатокДоля/(1-ОстатокДоля)</f>
        <v/>
      </c>
    </row>
    <row r="81">
      <c r="B8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73:I73"/>
    <mergeCell ref="B26:I2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