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СуммаПоставки">'Модель'!$D$11</definedName>
    <definedName name="ОтсрочкаДней">'Модель'!$D$12</definedName>
    <definedName name="ДоляФинансирования">'Модель'!$D$13</definedName>
    <definedName name="ПолученоСразу">'Модель'!$D$14</definedName>
    <definedName name="ОстатокПотом">'Модель'!$D$15</definedName>
    <definedName name="СтавкаФинансирования">'Модель'!$D$19</definedName>
    <definedName name="КомиссияОбработки">'Модель'!$D$20</definedName>
    <definedName name="ПлатаЗаДокумент">'Модель'!$D$21</definedName>
    <definedName name="ПлатаФинансирование">'Модель'!$D$22</definedName>
    <definedName name="ПлатаОбработка">'Модель'!$D$23</definedName>
    <definedName name="ВсегоКомиссий">'Модель'!$D$24</definedName>
    <definedName name="КомиссияОтПолученных">'Модель'!$D$28</definedName>
    <definedName name="ЭффективнаяСтавка">'Модель'!$D$29</definedName>
    <definedName name="СтавкаКредита">'Модель'!$D$34</definedName>
    <definedName name="СтоимостьКредита">'Модель'!$D$35</definedName>
    <definedName name="ПереплатаЗаФакторинг">'Модель'!$D$36</definedName>
    <definedName name="Маржинальность">'Модель'!$D$41</definedName>
    <definedName name="ПоставокВГод">'Модель'!$D$42</definedName>
    <definedName name="КомиссииГод">'Модель'!$D$43</definedName>
    <definedName name="ВысвобожденныеДеньги">'Модель'!$D$44</definedName>
    <definedName name="ОборотовВГод">'Модель'!$D$45</definedName>
    <definedName name="ПотенциальнаяМаржа">'Модель'!$D$46</definedName>
    <definedName name="ЧистыйЭффект">'Модель'!$D$47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6" fillId="0" borderId="4" applyAlignment="1" pivotButton="0" quotePrefix="0" xfId="0">
      <alignment horizontal="right" vertical="center"/>
    </xf>
    <xf numFmtId="3" fontId="9" fillId="0" borderId="4" applyAlignment="1" pivotButton="0" quotePrefix="0" xfId="0">
      <alignment horizontal="right" vertical="center"/>
    </xf>
    <xf numFmtId="10" fontId="7" fillId="0" borderId="0" applyAlignment="1" pivotButton="0" quotePrefix="0" xfId="0">
      <alignment horizontal="right" vertical="center"/>
    </xf>
    <xf numFmtId="164" fontId="9" fillId="0" borderId="4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4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1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Факторинг</t>
        </is>
      </c>
    </row>
    <row r="4" ht="15" customHeight="1">
      <c r="B4" s="3" t="inlineStr">
        <is>
          <t>Стоимость факторинга в процентах годовых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Поставка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Сумма поставки с НДС</t>
        </is>
      </c>
      <c r="C11" s="10" t="inlineStr">
        <is>
          <t>₽</t>
        </is>
      </c>
      <c r="D11" s="11" t="n">
        <v>5000000</v>
      </c>
    </row>
    <row r="12">
      <c r="B12" s="9" t="inlineStr">
        <is>
          <t>Отсрочка по договору, дней</t>
        </is>
      </c>
      <c r="C12" s="10" t="inlineStr">
        <is>
          <t>дн.</t>
        </is>
      </c>
      <c r="D12" s="11" t="n">
        <v>60</v>
      </c>
    </row>
    <row r="13">
      <c r="B13" s="9" t="inlineStr">
        <is>
          <t>Доля финансирования</t>
        </is>
      </c>
      <c r="C13" s="10" t="inlineStr">
        <is>
          <t>%</t>
        </is>
      </c>
      <c r="D13" s="12" t="n">
        <v>0.9</v>
      </c>
    </row>
    <row r="14">
      <c r="B14" s="9" t="inlineStr">
        <is>
          <t>Получено сразу</t>
        </is>
      </c>
      <c r="D14" s="13">
        <f>СуммаПоставки*ДоляФинансирования</f>
        <v/>
      </c>
    </row>
    <row r="15">
      <c r="B15" s="9" t="inlineStr">
        <is>
          <t>Остаток после оплаты покупателем</t>
        </is>
      </c>
      <c r="D15" s="13">
        <f>СуммаПоставки-ПолученоСразу</f>
        <v/>
      </c>
    </row>
    <row r="17" ht="20" customHeight="1">
      <c r="B17" s="7" t="inlineStr">
        <is>
          <t>Комиссии фактора</t>
        </is>
      </c>
    </row>
    <row r="18" ht="3" customHeight="1">
      <c r="B18" s="8" t="n"/>
      <c r="C18" s="8" t="n"/>
      <c r="D18" s="8" t="n"/>
      <c r="E18" s="8" t="n"/>
      <c r="F18" s="8" t="n"/>
      <c r="G18" s="8" t="n"/>
      <c r="H18" s="8" t="n"/>
      <c r="I18" s="8" t="n"/>
    </row>
    <row r="19">
      <c r="B19" s="9" t="inlineStr">
        <is>
          <t>Комиссия за финансирование, годовых</t>
        </is>
      </c>
      <c r="C19" s="10" t="inlineStr">
        <is>
          <t>%</t>
        </is>
      </c>
      <c r="D19" s="12" t="n">
        <v>0.22</v>
      </c>
    </row>
    <row r="20">
      <c r="B20" s="9" t="inlineStr">
        <is>
          <t>Комиссия за обработку поставки, % от суммы</t>
        </is>
      </c>
      <c r="C20" s="10" t="inlineStr">
        <is>
          <t>%</t>
        </is>
      </c>
      <c r="D20" s="12" t="n">
        <v>0.004</v>
      </c>
    </row>
    <row r="21">
      <c r="B21" s="9" t="inlineStr">
        <is>
          <t>Фиксированная плата за документ</t>
        </is>
      </c>
      <c r="C21" s="10" t="inlineStr">
        <is>
          <t>₽</t>
        </is>
      </c>
      <c r="D21" s="11" t="n">
        <v>500</v>
      </c>
    </row>
    <row r="22">
      <c r="B22" s="9" t="inlineStr">
        <is>
          <t>Плата за финансирование</t>
        </is>
      </c>
      <c r="D22" s="13">
        <f>ПолученоСразу*СтавкаФинансирования*ОтсрочкаДней/365</f>
        <v/>
      </c>
    </row>
    <row r="23">
      <c r="B23" s="9" t="inlineStr">
        <is>
          <t>Плата за обработку</t>
        </is>
      </c>
      <c r="D23" s="13">
        <f>СуммаПоставки*КомиссияОбработки</f>
        <v/>
      </c>
    </row>
    <row r="24" ht="22" customHeight="1">
      <c r="C24" s="14" t="inlineStr">
        <is>
          <t>Всего комиссий за поставку</t>
        </is>
      </c>
      <c r="D24" s="15">
        <f>ПлатаФинансирование+ПлатаОбработка+ПлатаЗаДокумент</f>
        <v/>
      </c>
    </row>
    <row r="26" ht="20" customHeight="1">
      <c r="B26" s="7" t="inlineStr">
        <is>
          <t>Настоящая ставка</t>
        </is>
      </c>
    </row>
    <row r="27" ht="3" customHeight="1">
      <c r="B27" s="8" t="n"/>
      <c r="C27" s="8" t="n"/>
      <c r="D27" s="8" t="n"/>
      <c r="E27" s="8" t="n"/>
      <c r="F27" s="8" t="n"/>
      <c r="G27" s="8" t="n"/>
      <c r="H27" s="8" t="n"/>
      <c r="I27" s="8" t="n"/>
    </row>
    <row r="28">
      <c r="B28" s="9" t="inlineStr">
        <is>
          <t>Комиссия в процентах от полученных денег</t>
        </is>
      </c>
      <c r="D28" s="16">
        <f>ВсегоКомиссий/ПолученоСразу</f>
        <v/>
      </c>
    </row>
    <row r="29" ht="22" customHeight="1">
      <c r="C29" s="14" t="inlineStr">
        <is>
          <t>Эффективная ставка, годовых</t>
        </is>
      </c>
      <c r="D29" s="17">
        <f>КомиссияОтПолученных*365/ОтсрочкаДней</f>
        <v/>
      </c>
    </row>
    <row r="30" ht="26" customHeight="1">
      <c r="B30" s="18" t="inlineStr">
        <is>
          <t>Знаменатель — деньги, которые вы реально получили, а не сумма поставки. Это и создаёт разрыв между «полутора процентами» в договоре и настоящей стоимостью денег.</t>
        </is>
      </c>
    </row>
    <row r="32" ht="20" customHeight="1">
      <c r="B32" s="7" t="inlineStr">
        <is>
          <t>Сравнение с кредитом</t>
        </is>
      </c>
    </row>
    <row r="33" ht="3" customHeight="1">
      <c r="B33" s="8" t="n"/>
      <c r="C33" s="8" t="n"/>
      <c r="D33" s="8" t="n"/>
      <c r="E33" s="8" t="n"/>
      <c r="F33" s="8" t="n"/>
      <c r="G33" s="8" t="n"/>
      <c r="H33" s="8" t="n"/>
      <c r="I33" s="8" t="n"/>
    </row>
    <row r="34">
      <c r="B34" s="9" t="inlineStr">
        <is>
          <t>Ставка по доступному кредиту, годовых</t>
        </is>
      </c>
      <c r="C34" s="10" t="inlineStr">
        <is>
          <t>%</t>
        </is>
      </c>
      <c r="D34" s="12" t="n">
        <v>0.2</v>
      </c>
    </row>
    <row r="35">
      <c r="B35" s="9" t="inlineStr">
        <is>
          <t>Стоимость тех же денег в кредит</t>
        </is>
      </c>
      <c r="D35" s="13">
        <f>ПолученоСразу*СтавкаКредита*ОтсрочкаДней/365</f>
        <v/>
      </c>
    </row>
    <row r="36">
      <c r="B36" s="9" t="inlineStr">
        <is>
          <t>Переплата за факторинг</t>
        </is>
      </c>
      <c r="D36" s="13">
        <f>ВсегоКомиссий-СтоимостьКредита</f>
        <v/>
      </c>
    </row>
    <row r="37">
      <c r="B37" s="3" t="inlineStr">
        <is>
          <t>Что дешевле</t>
        </is>
      </c>
      <c r="D37" s="9">
        <f>IF(ЭффективнаяСтавка&lt;=СтавкаКредита,"Факторинг дешевле кредита","Кредит дешевле, но факторинг не требует залога и снимает риск неплатежа")</f>
        <v/>
      </c>
    </row>
    <row r="39" ht="20" customHeight="1">
      <c r="B39" s="7" t="inlineStr">
        <is>
          <t>Что даёт ускорение оборота</t>
        </is>
      </c>
    </row>
    <row r="40" ht="3" customHeight="1">
      <c r="B40" s="8" t="n"/>
      <c r="C40" s="8" t="n"/>
      <c r="D40" s="8" t="n"/>
      <c r="E40" s="8" t="n"/>
      <c r="F40" s="8" t="n"/>
      <c r="G40" s="8" t="n"/>
      <c r="H40" s="8" t="n"/>
      <c r="I40" s="8" t="n"/>
    </row>
    <row r="41">
      <c r="B41" s="9" t="inlineStr">
        <is>
          <t>Маржинальность продаж</t>
        </is>
      </c>
      <c r="C41" s="10" t="inlineStr">
        <is>
          <t>%</t>
        </is>
      </c>
      <c r="D41" s="12" t="n">
        <v>0.25</v>
      </c>
    </row>
    <row r="42">
      <c r="B42" s="9" t="inlineStr">
        <is>
          <t>Поставок в год</t>
        </is>
      </c>
      <c r="C42" s="10" t="inlineStr">
        <is>
          <t>шт.</t>
        </is>
      </c>
      <c r="D42" s="11" t="n">
        <v>12</v>
      </c>
    </row>
    <row r="43">
      <c r="B43" s="9" t="inlineStr">
        <is>
          <t>Комиссии за год</t>
        </is>
      </c>
      <c r="D43" s="13">
        <f>ВсегоКомиссий*ПоставокВГод</f>
        <v/>
      </c>
    </row>
    <row r="44">
      <c r="B44" s="9" t="inlineStr">
        <is>
          <t>Высвобожденные деньги</t>
        </is>
      </c>
      <c r="D44" s="13">
        <f>ПолученоСразу</f>
        <v/>
      </c>
    </row>
    <row r="45">
      <c r="B45" s="9" t="inlineStr">
        <is>
          <t>Дополнительных оборотов в год</t>
        </is>
      </c>
      <c r="D45" s="19">
        <f>365/ОтсрочкаДней</f>
        <v/>
      </c>
    </row>
    <row r="46">
      <c r="B46" s="9" t="inlineStr">
        <is>
          <t>Потенциальная маржа с высвобожденных денег</t>
        </is>
      </c>
      <c r="D46" s="13">
        <f>ВысвобожденныеДеньги*Маржинальность*ОборотовВГод</f>
        <v/>
      </c>
    </row>
    <row r="47">
      <c r="B47" s="9" t="inlineStr">
        <is>
          <t>Чистый эффект за год</t>
        </is>
      </c>
      <c r="D47" s="13">
        <f>ПотенциальнаяМаржа-КомиссииГод</f>
        <v/>
      </c>
    </row>
    <row r="48">
      <c r="B48" s="3" t="inlineStr">
        <is>
          <t>Имеет ли смысл</t>
        </is>
      </c>
      <c r="D48" s="9">
        <f>IF(ЧистыйЭффект&gt;0,"Факторинг окупается, если высвобожденные деньги правда вложены в оборот","Комиссии съедают больше, чем даёт ускорение")</f>
        <v/>
      </c>
    </row>
    <row r="49" ht="26" customHeight="1">
      <c r="B49" s="18" t="inlineStr">
        <is>
          <t>Ключевое слово — «если». Факторинг окупается только тогда, когда полученные раньше деньги немедленно уходят в новый оборот. Если они просто лежат на счёте, вы платите комиссию за собственное спокойствие.</t>
        </is>
      </c>
    </row>
    <row r="51">
      <c r="B51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49:I49"/>
    <mergeCell ref="B30:I30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