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тавки и пороги" sheetId="1" state="visible" r:id="rId1"/>
    <sheet xmlns:r="http://schemas.openxmlformats.org/officeDocument/2006/relationships" name="Организация" sheetId="2" state="visible" r:id="rId2"/>
    <sheet xmlns:r="http://schemas.openxmlformats.org/officeDocument/2006/relationships" name="Предприниматель" sheetId="3" state="visible" r:id="rId3"/>
  </sheets>
  <definedNames>
    <definedName name="СтавкаНДС">'Ставки и пороги'!$D$11</definedName>
    <definedName name="ПорогНДС">'Ставки и пороги'!$D$12</definedName>
    <definedName name="НДСПониженный1">'Ставки и пороги'!$D$13</definedName>
    <definedName name="ПорогНДС1">'Ставки и пороги'!$D$14</definedName>
    <definedName name="НДСПониженный2">'Ставки и пороги'!$D$15</definedName>
    <definedName name="СтавкаУСНДоходы">'Ставки и пороги'!$D$20</definedName>
    <definedName name="СтавкаУСНРазница">'Ставки и пороги'!$D$21</definedName>
    <definedName name="МинимальныйНалог">'Ставки и пороги'!$D$22</definedName>
    <definedName name="ПределУСН">'Ставки и пороги'!$D$23</definedName>
    <definedName name="ПредельныйВычет">'Ставки и пороги'!$D$24</definedName>
    <definedName name="СтавкаПрибыль">'Ставки и пороги'!$D$28</definedName>
    <definedName name="СтавкаНДФЛИП">'Ставки и пороги'!$D$29</definedName>
    <definedName name="СтавкаПатента">'Ставки и пороги'!$D$33</definedName>
    <definedName name="ПределПатента">'Ставки и пороги'!$D$34</definedName>
    <definedName name="СтавкаВзносов">'Ставки и пороги'!$D$38</definedName>
    <definedName name="ПредельнаяБаза">'Ставки и пороги'!$D$39</definedName>
    <definedName name="СтавкаВзносовСверх">'Ставки и пороги'!$D$40</definedName>
    <definedName name="СтавкаДивиденды">'Ставки и пороги'!$D$45</definedName>
    <definedName name="Выручка">'Организация'!$D$11</definedName>
    <definedName name="РасходыПрочие">'Организация'!$D$12</definedName>
    <definedName name="РасходыСНДС">'Организация'!$D$13</definedName>
    <definedName name="ФОТ">'Организация'!$D$14</definedName>
    <definedName name="ВыплатаНаЧеловека">'Организация'!$D$15</definedName>
    <definedName name="Численность">'Организация'!$D$16</definedName>
    <definedName name="Взносы">'Организация'!$D$17</definedName>
    <definedName name="РасходыВсего">'Организация'!$D$18</definedName>
    <definedName name="ПрибыльДоНалогов">'Организация'!$D$19</definedName>
    <definedName name="СтавкаНДСнаУСН">'Организация'!$D$23</definedName>
    <definedName name="НДСПониженныйИтог">'Организация'!$D$24</definedName>
    <definedName name="НДСОбщийИтог">'Организация'!$D$25</definedName>
    <definedName name="НДСнаУСН">'Организация'!$D$26</definedName>
    <definedName name="УСН6ДоВычета">'Организация'!$D$31</definedName>
    <definedName name="УСН6Вычет">'Организация'!$D$32</definedName>
    <definedName name="УСН6Налог">'Организация'!$D$33</definedName>
    <definedName name="УСН6НалогиВсего">'Организация'!$D$34</definedName>
    <definedName name="УСН6Прибыль">'Организация'!$D$35</definedName>
    <definedName name="УСН6Собственнику">'Организация'!$D$36</definedName>
    <definedName name="УСН15База">'Организация'!$D$40</definedName>
    <definedName name="УСН15ПоСтавке">'Организация'!$D$41</definedName>
    <definedName name="УСН15Минимальный">'Организация'!$D$42</definedName>
    <definedName name="УСН15Налог">'Организация'!$D$43</definedName>
    <definedName name="УСН15НалогиВсего">'Организация'!$D$44</definedName>
    <definedName name="УСН15Прибыль">'Организация'!$D$45</definedName>
    <definedName name="УСН15Собственнику">'Организация'!$D$46</definedName>
    <definedName name="ОСНОНДС">'Организация'!$D$50</definedName>
    <definedName name="ОСНОПрибыльНалог">'Организация'!$D$51</definedName>
    <definedName name="ОСНОНалогиВсего">'Организация'!$D$52</definedName>
    <definedName name="ОСНОПрибыль">'Организация'!$D$53</definedName>
    <definedName name="ОСНОСобственнику">'Организация'!$D$54</definedName>
    <definedName name="ПравоНаУСН">'Организация'!$D$58</definedName>
    <definedName name="ЛучшийРезультат">'Организация'!$D$59</definedName>
    <definedName name="ВыигрышВыбора">'Организация'!$D$60</definedName>
    <definedName name="НагрузкаЛучшего">'Организация'!$D$61</definedName>
    <definedName name="ВыручкаИП">'Предприниматель'!$D$11</definedName>
    <definedName name="РасходыИП">'Предприниматель'!$D$12</definedName>
    <definedName name="ВзносыИП">'Предприниматель'!$D$13</definedName>
    <definedName name="ПотенциальныйДоход">'Предприниматель'!$D$14</definedName>
    <definedName name="ПрибыльИП">'Предприниматель'!$D$15</definedName>
    <definedName name="ИПУСН6ДоВычета">'Предприниматель'!$D$19</definedName>
    <definedName name="ИПУСН6Вычет">'Предприниматель'!$D$20</definedName>
    <definedName name="ИПУСН6Налог">'Предприниматель'!$D$21</definedName>
    <definedName name="ИПУСН6Остаток">'Предприниматель'!$D$22</definedName>
    <definedName name="ИПУСН15ПоСтавке">'Предприниматель'!$D$26</definedName>
    <definedName name="ИПУСН15Минимальный">'Предприниматель'!$D$27</definedName>
    <definedName name="ИПУСН15Налог">'Предприниматель'!$D$28</definedName>
    <definedName name="ИПУСН15Остаток">'Предприниматель'!$D$29</definedName>
    <definedName name="ПравоНаПатент">'Предприниматель'!$D$33</definedName>
    <definedName name="ПатентДоВычета">'Предприниматель'!$D$34</definedName>
    <definedName name="ПатентВычет">'Предприниматель'!$D$35</definedName>
    <definedName name="ПатентНалог">'Предприниматель'!$D$36</definedName>
    <definedName name="ПатентОстаток">'Предприниматель'!$D$37</definedName>
    <definedName name="ИПЛучший">'Предприниматель'!$D$42</definedName>
    <definedName name="ИПВыигрыш">'Предприниматель'!$D$43</definedName>
    <definedName name="ИПНагрузка">'Предприниматель'!$D$44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3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52" customWidth="1" min="2" max="2"/>
    <col width="3" customWidth="1" min="3" max="3"/>
    <col width="18" customWidth="1" min="4" max="4"/>
    <col width="12" customWidth="1" min="5" max="5"/>
    <col width="4" customWidth="1" min="6" max="6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Ставки и пороги</t>
        </is>
      </c>
    </row>
    <row r="4" ht="15" customHeight="1">
      <c r="B4" s="3" t="inlineStr">
        <is>
          <t>Действующие ставки вынесены в ячейки — проверьте их на свою дату расчёта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Налог на добавленную стоимость</t>
        </is>
      </c>
    </row>
    <row r="10" ht="3" customHeight="1">
      <c r="B10" s="8" t="n"/>
      <c r="C10" s="8" t="n"/>
      <c r="D10" s="8" t="n"/>
      <c r="E10" s="8" t="n"/>
      <c r="F10" s="8" t="n"/>
    </row>
    <row r="11">
      <c r="B11" s="9" t="inlineStr">
        <is>
          <t>Основная ставка НДС</t>
        </is>
      </c>
      <c r="C11" s="10" t="inlineStr">
        <is>
          <t>%</t>
        </is>
      </c>
      <c r="D11" s="11" t="n">
        <v>0.22</v>
      </c>
    </row>
    <row r="12">
      <c r="B12" s="9" t="inlineStr">
        <is>
          <t>Порог освобождения от НДС на УСН, доход за год</t>
        </is>
      </c>
      <c r="C12" s="10" t="inlineStr">
        <is>
          <t>₽</t>
        </is>
      </c>
      <c r="D12" s="12" t="n">
        <v>20000000</v>
      </c>
    </row>
    <row r="13">
      <c r="B13" s="9" t="inlineStr">
        <is>
          <t>Пониженная ставка при доходе до первого порога</t>
        </is>
      </c>
      <c r="C13" s="10" t="inlineStr">
        <is>
          <t>%</t>
        </is>
      </c>
      <c r="D13" s="11" t="n">
        <v>0.05</v>
      </c>
    </row>
    <row r="14">
      <c r="B14" s="9" t="inlineStr">
        <is>
          <t>Первый порог дохода</t>
        </is>
      </c>
      <c r="C14" s="10" t="inlineStr">
        <is>
          <t>₽</t>
        </is>
      </c>
      <c r="D14" s="12" t="n">
        <v>272500000</v>
      </c>
    </row>
    <row r="15">
      <c r="B15" s="9" t="inlineStr">
        <is>
          <t>Пониженная ставка при доходе до предела УСН</t>
        </is>
      </c>
      <c r="C15" s="10" t="inlineStr">
        <is>
          <t>%</t>
        </is>
      </c>
      <c r="D15" s="11" t="n">
        <v>0.07000000000000001</v>
      </c>
    </row>
    <row r="16" ht="26" customHeight="1">
      <c r="B16" s="13" t="inlineStr">
        <is>
          <t>Пониженные ставки 5 % и 7 % применяются без права вычета входного НДС. Вместо них можно выбрать общую ставку с вычетами — модель считает оба варианта и берёт тот, где налог меньше.</t>
        </is>
      </c>
    </row>
    <row r="18" ht="20" customHeight="1">
      <c r="B18" s="7" t="inlineStr">
        <is>
          <t>Упрощённая система</t>
        </is>
      </c>
    </row>
    <row r="19" ht="3" customHeight="1">
      <c r="B19" s="8" t="n"/>
      <c r="C19" s="8" t="n"/>
      <c r="D19" s="8" t="n"/>
      <c r="E19" s="8" t="n"/>
      <c r="F19" s="8" t="n"/>
    </row>
    <row r="20">
      <c r="B20" s="9" t="inlineStr">
        <is>
          <t>Ставка УСН «Доходы»</t>
        </is>
      </c>
      <c r="C20" s="10" t="inlineStr">
        <is>
          <t>%</t>
        </is>
      </c>
      <c r="D20" s="11" t="n">
        <v>0.06</v>
      </c>
    </row>
    <row r="21">
      <c r="B21" s="9" t="inlineStr">
        <is>
          <t>Ставка УСН «Доходы минус расходы»</t>
        </is>
      </c>
      <c r="C21" s="10" t="inlineStr">
        <is>
          <t>%</t>
        </is>
      </c>
      <c r="D21" s="11" t="n">
        <v>0.15</v>
      </c>
    </row>
    <row r="22">
      <c r="B22" s="9" t="inlineStr">
        <is>
          <t>Минимальный налог при УСН «Доходы минус расходы»</t>
        </is>
      </c>
      <c r="C22" s="10" t="inlineStr">
        <is>
          <t>%</t>
        </is>
      </c>
      <c r="D22" s="11" t="n">
        <v>0.01</v>
      </c>
    </row>
    <row r="23">
      <c r="B23" s="9" t="inlineStr">
        <is>
          <t>Предельный доход для применения УСН</t>
        </is>
      </c>
      <c r="C23" s="10" t="inlineStr">
        <is>
          <t>₽</t>
        </is>
      </c>
      <c r="D23" s="12" t="n">
        <v>490500000</v>
      </c>
    </row>
    <row r="24">
      <c r="B24" s="9" t="inlineStr">
        <is>
          <t>Предельная доля вычета взносов на УСН «Доходы»</t>
        </is>
      </c>
      <c r="C24" s="10" t="inlineStr">
        <is>
          <t>%</t>
        </is>
      </c>
      <c r="D24" s="11" t="n">
        <v>0.5</v>
      </c>
    </row>
    <row r="26" ht="20" customHeight="1">
      <c r="B26" s="7" t="inlineStr">
        <is>
          <t>Общая система</t>
        </is>
      </c>
    </row>
    <row r="27" ht="3" customHeight="1">
      <c r="B27" s="8" t="n"/>
      <c r="C27" s="8" t="n"/>
      <c r="D27" s="8" t="n"/>
      <c r="E27" s="8" t="n"/>
      <c r="F27" s="8" t="n"/>
    </row>
    <row r="28">
      <c r="B28" s="9" t="inlineStr">
        <is>
          <t>Ставка налога на прибыль организаций</t>
        </is>
      </c>
      <c r="C28" s="10" t="inlineStr">
        <is>
          <t>%</t>
        </is>
      </c>
      <c r="D28" s="11" t="n">
        <v>0.25</v>
      </c>
    </row>
    <row r="29">
      <c r="B29" s="9" t="inlineStr">
        <is>
          <t>Ставка НДФЛ предпринимателя на общей системе</t>
        </is>
      </c>
      <c r="C29" s="10" t="inlineStr">
        <is>
          <t>%</t>
        </is>
      </c>
      <c r="D29" s="11" t="n">
        <v>0.13</v>
      </c>
    </row>
    <row r="31" ht="20" customHeight="1">
      <c r="B31" s="7" t="inlineStr">
        <is>
          <t>Патент</t>
        </is>
      </c>
    </row>
    <row r="32" ht="3" customHeight="1">
      <c r="B32" s="8" t="n"/>
      <c r="C32" s="8" t="n"/>
      <c r="D32" s="8" t="n"/>
      <c r="E32" s="8" t="n"/>
      <c r="F32" s="8" t="n"/>
    </row>
    <row r="33">
      <c r="B33" s="9" t="inlineStr">
        <is>
          <t>Ставка патента</t>
        </is>
      </c>
      <c r="C33" s="10" t="inlineStr">
        <is>
          <t>%</t>
        </is>
      </c>
      <c r="D33" s="11" t="n">
        <v>0.06</v>
      </c>
    </row>
    <row r="34">
      <c r="B34" s="9" t="inlineStr">
        <is>
          <t>Предельный доход для патента</t>
        </is>
      </c>
      <c r="C34" s="10" t="inlineStr">
        <is>
          <t>₽</t>
        </is>
      </c>
      <c r="D34" s="12" t="n">
        <v>20000000</v>
      </c>
    </row>
    <row r="36" ht="20" customHeight="1">
      <c r="B36" s="7" t="inlineStr">
        <is>
          <t>Страховые взносы</t>
        </is>
      </c>
    </row>
    <row r="37" ht="3" customHeight="1">
      <c r="B37" s="8" t="n"/>
      <c r="C37" s="8" t="n"/>
      <c r="D37" s="8" t="n"/>
      <c r="E37" s="8" t="n"/>
      <c r="F37" s="8" t="n"/>
    </row>
    <row r="38">
      <c r="B38" s="9" t="inlineStr">
        <is>
          <t>Ставка взносов до предельной базы</t>
        </is>
      </c>
      <c r="C38" s="10" t="inlineStr">
        <is>
          <t>%</t>
        </is>
      </c>
      <c r="D38" s="11" t="n">
        <v>0.3</v>
      </c>
    </row>
    <row r="39">
      <c r="B39" s="9" t="inlineStr">
        <is>
          <t>Предельная база на одного работника</t>
        </is>
      </c>
      <c r="C39" s="10" t="inlineStr">
        <is>
          <t>₽</t>
        </is>
      </c>
      <c r="D39" s="12" t="n">
        <v>2979000</v>
      </c>
    </row>
    <row r="40">
      <c r="B40" s="9" t="inlineStr">
        <is>
          <t>Ставка взносов сверх предельной базы</t>
        </is>
      </c>
      <c r="C40" s="10" t="inlineStr">
        <is>
          <t>%</t>
        </is>
      </c>
      <c r="D40" s="11" t="n">
        <v>0.151</v>
      </c>
    </row>
    <row r="41" ht="38" customHeight="1">
      <c r="B41" s="13" t="inlineStr">
        <is>
          <t>С 2026 года пониженный тариф 15 % для большинства малых и средних предприятий отменён: льгота сохранена только за отдельными отраслями, перечень которых утверждается отдельно. Если ваша отрасль в перечне — поставьте свою ставку.</t>
        </is>
      </c>
    </row>
    <row r="43" ht="20" customHeight="1">
      <c r="B43" s="7" t="inlineStr">
        <is>
          <t>Дивиденды</t>
        </is>
      </c>
    </row>
    <row r="44" ht="3" customHeight="1">
      <c r="B44" s="8" t="n"/>
      <c r="C44" s="8" t="n"/>
      <c r="D44" s="8" t="n"/>
      <c r="E44" s="8" t="n"/>
      <c r="F44" s="8" t="n"/>
    </row>
    <row r="45">
      <c r="B45" s="9" t="inlineStr">
        <is>
          <t>НДФЛ с дивидендов собственника</t>
        </is>
      </c>
      <c r="C45" s="10" t="inlineStr">
        <is>
          <t>%</t>
        </is>
      </c>
      <c r="D45" s="11" t="n">
        <v>0.13</v>
      </c>
    </row>
    <row r="46" ht="26" customHeight="1">
      <c r="B46" s="13" t="inlineStr">
        <is>
          <t>Для организации сравнение честно только с учётом этого налога: чтобы деньги стали деньгами собственника, прибыль надо вывести. У предпринимателя такого шага нет.</t>
        </is>
      </c>
    </row>
    <row r="48">
      <c r="B48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16:F16"/>
    <mergeCell ref="B41:F41"/>
    <mergeCell ref="B46:F4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3" customWidth="1" min="3" max="3"/>
    <col width="16" customWidth="1" min="4" max="4"/>
    <col width="14" customWidth="1" min="5" max="5"/>
    <col width="14" customWidth="1" min="6" max="6"/>
    <col width="4" customWidth="1" min="7" max="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Организация: какой режим выгоднее</t>
        </is>
      </c>
    </row>
    <row r="4" ht="15" customHeight="1">
      <c r="B4" s="3" t="inlineStr">
        <is>
          <t>Одна и та же деятельность на трёх режимах — что остаётся собственнику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Исходные данные за год</t>
        </is>
      </c>
    </row>
    <row r="10" ht="3" customHeight="1">
      <c r="B10" s="8" t="n"/>
      <c r="C10" s="8" t="n"/>
      <c r="D10" s="8" t="n"/>
      <c r="E10" s="8" t="n"/>
      <c r="F10" s="8" t="n"/>
    </row>
    <row r="11">
      <c r="B11" s="9" t="inlineStr">
        <is>
          <t>Выручка без НДС</t>
        </is>
      </c>
      <c r="C11" s="10" t="inlineStr">
        <is>
          <t>₽</t>
        </is>
      </c>
      <c r="D11" s="12" t="n">
        <v>120000000</v>
      </c>
    </row>
    <row r="12">
      <c r="B12" s="9" t="inlineStr">
        <is>
          <t>Расходы, подтверждённые документами (без НДС и без оплаты труда)</t>
        </is>
      </c>
      <c r="C12" s="10" t="inlineStr">
        <is>
          <t>₽</t>
        </is>
      </c>
      <c r="D12" s="12" t="n">
        <v>62000000</v>
      </c>
    </row>
    <row r="13">
      <c r="B13" s="9" t="inlineStr">
        <is>
          <t>из них закуплено у плательщиков НДС</t>
        </is>
      </c>
      <c r="C13" s="10" t="inlineStr">
        <is>
          <t>₽</t>
        </is>
      </c>
      <c r="D13" s="12" t="n">
        <v>48000000</v>
      </c>
    </row>
    <row r="14">
      <c r="B14" s="9" t="inlineStr">
        <is>
          <t>Фонд оплаты труда (начислено)</t>
        </is>
      </c>
      <c r="C14" s="10" t="inlineStr">
        <is>
          <t>₽</t>
        </is>
      </c>
      <c r="D14" s="12" t="n">
        <v>22000000</v>
      </c>
    </row>
    <row r="15">
      <c r="B15" s="9" t="inlineStr">
        <is>
          <t>Средняя годовая выплата на работника</t>
        </is>
      </c>
      <c r="C15" s="10" t="inlineStr">
        <is>
          <t>₽</t>
        </is>
      </c>
      <c r="D15" s="12" t="n">
        <v>900000</v>
      </c>
    </row>
    <row r="16">
      <c r="B16" s="9" t="inlineStr">
        <is>
          <t>Численность работников (расчётно)</t>
        </is>
      </c>
      <c r="D16" s="14">
        <f>IF(ВыплатаНаЧеловека=0,0,ФОТ/ВыплатаНаЧеловека)</f>
        <v/>
      </c>
    </row>
    <row r="17">
      <c r="B17" s="9" t="inlineStr">
        <is>
          <t>Страховые взносы</t>
        </is>
      </c>
      <c r="D17" s="15">
        <f>IF(ВыплатаНаЧеловека&lt;=ПредельнаяБаза,ФОТ*СтавкаВзносов,Численность*(ПредельнаяБаза*СтавкаВзносов+(ВыплатаНаЧеловека-ПредельнаяБаза)*СтавкаВзносовСверх))</f>
        <v/>
      </c>
    </row>
    <row r="18">
      <c r="B18" s="9" t="inlineStr">
        <is>
          <t>Все расходы, кроме налогов</t>
        </is>
      </c>
      <c r="D18" s="15">
        <f>РасходыПрочие+ФОТ+Взносы</f>
        <v/>
      </c>
    </row>
    <row r="19">
      <c r="B19" s="9" t="inlineStr">
        <is>
          <t>Прибыль до налогов</t>
        </is>
      </c>
      <c r="D19" s="15">
        <f>Выручка-РасходыВсего</f>
        <v/>
      </c>
    </row>
    <row r="21" ht="20" customHeight="1">
      <c r="B21" s="7" t="inlineStr">
        <is>
          <t>НДС при упрощённой системе</t>
        </is>
      </c>
    </row>
    <row r="22" ht="3" customHeight="1">
      <c r="B22" s="8" t="n"/>
      <c r="C22" s="8" t="n"/>
      <c r="D22" s="8" t="n"/>
      <c r="E22" s="8" t="n"/>
      <c r="F22" s="8" t="n"/>
    </row>
    <row r="23">
      <c r="B23" s="9" t="inlineStr">
        <is>
          <t>Ставка НДС, доступная на УСН</t>
        </is>
      </c>
      <c r="D23" s="16">
        <f>IF(Выручка&lt;=ПорогНДС,0,IF(Выручка&lt;=ПорогНДС1,НДСПониженный1,IF(Выручка&lt;=ПределУСН,НДСПониженный2,СтавкаНДС)))</f>
        <v/>
      </c>
    </row>
    <row r="24">
      <c r="B24" s="9" t="inlineStr">
        <is>
          <t>НДС по пониженной ставке (без вычетов)</t>
        </is>
      </c>
      <c r="D24" s="15">
        <f>Выручка*СтавкаНДСнаУСН</f>
        <v/>
      </c>
    </row>
    <row r="25">
      <c r="B25" s="9" t="inlineStr">
        <is>
          <t>НДС по общей ставке (с вычетами)</t>
        </is>
      </c>
      <c r="D25" s="15">
        <f>IF(Выручка&lt;=ПорогНДС,0,MAX(0,(Выручка-РасходыСНДС)*СтавкаНДС))</f>
        <v/>
      </c>
    </row>
    <row r="26">
      <c r="B26" s="9" t="inlineStr">
        <is>
          <t>НДС к уплате на УСН — меньшее из двух</t>
        </is>
      </c>
      <c r="D26" s="15">
        <f>MIN(НДСПониженныйИтог,НДСОбщийИтог)</f>
        <v/>
      </c>
    </row>
    <row r="27" ht="26" customHeight="1">
      <c r="B27" s="13" t="inlineStr">
        <is>
          <t>Пониженная ставка выгоднее, когда закупок с НДС мало; общая — когда входного налога много. Выбор делается один раз и на три года, поэтому считать нужно не на текущий месяц, а на горизонт.</t>
        </is>
      </c>
    </row>
    <row r="29" ht="20" customHeight="1">
      <c r="B29" s="7" t="inlineStr">
        <is>
          <t>УСН «Доходы»</t>
        </is>
      </c>
    </row>
    <row r="30" ht="3" customHeight="1">
      <c r="B30" s="8" t="n"/>
      <c r="C30" s="8" t="n"/>
      <c r="D30" s="8" t="n"/>
      <c r="E30" s="8" t="n"/>
      <c r="F30" s="8" t="n"/>
    </row>
    <row r="31">
      <c r="B31" s="9" t="inlineStr">
        <is>
          <t>Налог до вычета взносов</t>
        </is>
      </c>
      <c r="D31" s="15">
        <f>Выручка*СтавкаУСНДоходы</f>
        <v/>
      </c>
    </row>
    <row r="32">
      <c r="B32" s="9" t="inlineStr">
        <is>
          <t>Вычет взносов (не более предельной доли)</t>
        </is>
      </c>
      <c r="D32" s="15">
        <f>MIN(Взносы,УСН6ДоВычета*ПредельныйВычет)</f>
        <v/>
      </c>
    </row>
    <row r="33">
      <c r="B33" s="9" t="inlineStr">
        <is>
          <t>Налог по УСН «Доходы»</t>
        </is>
      </c>
      <c r="D33" s="15">
        <f>УСН6ДоВычета-УСН6Вычет</f>
        <v/>
      </c>
    </row>
    <row r="34">
      <c r="B34" s="9" t="inlineStr">
        <is>
          <t>Налоги всего на этом режиме</t>
        </is>
      </c>
      <c r="D34" s="15">
        <f>УСН6Налог+НДСнаУСН+Взносы</f>
        <v/>
      </c>
    </row>
    <row r="35">
      <c r="B35" s="9" t="inlineStr">
        <is>
          <t>Прибыль после налога</t>
        </is>
      </c>
      <c r="D35" s="15">
        <f>ПрибыльДоНалогов-УСН6Налог-НДСнаУСН</f>
        <v/>
      </c>
    </row>
    <row r="36">
      <c r="B36" s="9" t="inlineStr">
        <is>
          <t>Остаётся собственнику после дивидендов</t>
        </is>
      </c>
      <c r="D36" s="15">
        <f>MAX(0,УСН6Прибыль)*(1-СтавкаДивиденды)+MIN(0,УСН6Прибыль)</f>
        <v/>
      </c>
    </row>
    <row r="38" ht="20" customHeight="1">
      <c r="B38" s="7" t="inlineStr">
        <is>
          <t>УСН «Доходы минус расходы»</t>
        </is>
      </c>
    </row>
    <row r="39" ht="3" customHeight="1">
      <c r="B39" s="8" t="n"/>
      <c r="C39" s="8" t="n"/>
      <c r="D39" s="8" t="n"/>
      <c r="E39" s="8" t="n"/>
      <c r="F39" s="8" t="n"/>
    </row>
    <row r="40">
      <c r="B40" s="9" t="inlineStr">
        <is>
          <t>Налоговая база</t>
        </is>
      </c>
      <c r="D40" s="15">
        <f>MAX(0,ПрибыльДоНалогов)</f>
        <v/>
      </c>
    </row>
    <row r="41">
      <c r="B41" s="9" t="inlineStr">
        <is>
          <t>Налог по ставке</t>
        </is>
      </c>
      <c r="D41" s="15">
        <f>УСН15База*СтавкаУСНРазница</f>
        <v/>
      </c>
    </row>
    <row r="42">
      <c r="B42" s="9" t="inlineStr">
        <is>
          <t>Минимальный налог от доходов</t>
        </is>
      </c>
      <c r="D42" s="15">
        <f>Выручка*МинимальныйНалог</f>
        <v/>
      </c>
    </row>
    <row r="43">
      <c r="B43" s="9" t="inlineStr">
        <is>
          <t>Налог к уплате — большее из двух</t>
        </is>
      </c>
      <c r="D43" s="15">
        <f>MAX(УСН15ПоСтавке,УСН15Минимальный)</f>
        <v/>
      </c>
    </row>
    <row r="44">
      <c r="B44" s="9" t="inlineStr">
        <is>
          <t>Налоги всего на этом режиме</t>
        </is>
      </c>
      <c r="D44" s="15">
        <f>УСН15Налог+НДСнаУСН+Взносы</f>
        <v/>
      </c>
    </row>
    <row r="45">
      <c r="B45" s="9" t="inlineStr">
        <is>
          <t>Прибыль после налога</t>
        </is>
      </c>
      <c r="D45" s="15">
        <f>ПрибыльДоНалогов-УСН15Налог-НДСнаУСН</f>
        <v/>
      </c>
    </row>
    <row r="46">
      <c r="B46" s="9" t="inlineStr">
        <is>
          <t>Остаётся собственнику после дивидендов</t>
        </is>
      </c>
      <c r="D46" s="15">
        <f>MAX(0,УСН15Прибыль)*(1-СтавкаДивиденды)+MIN(0,УСН15Прибыль)</f>
        <v/>
      </c>
    </row>
    <row r="48" ht="20" customHeight="1">
      <c r="B48" s="7" t="inlineStr">
        <is>
          <t>Общая система</t>
        </is>
      </c>
    </row>
    <row r="49" ht="3" customHeight="1">
      <c r="B49" s="8" t="n"/>
      <c r="C49" s="8" t="n"/>
      <c r="D49" s="8" t="n"/>
      <c r="E49" s="8" t="n"/>
      <c r="F49" s="8" t="n"/>
    </row>
    <row r="50">
      <c r="B50" s="9" t="inlineStr">
        <is>
          <t>НДС к уплате</t>
        </is>
      </c>
      <c r="D50" s="15">
        <f>MAX(0,(Выручка-РасходыСНДС)*СтавкаНДС)</f>
        <v/>
      </c>
    </row>
    <row r="51">
      <c r="B51" s="9" t="inlineStr">
        <is>
          <t>Налог на прибыль</t>
        </is>
      </c>
      <c r="D51" s="15">
        <f>MAX(0,ПрибыльДоНалогов)*СтавкаПрибыль</f>
        <v/>
      </c>
    </row>
    <row r="52">
      <c r="B52" s="9" t="inlineStr">
        <is>
          <t>Налоги всего на этом режиме</t>
        </is>
      </c>
      <c r="D52" s="15">
        <f>ОСНОНДС+ОСНОПрибыльНалог+Взносы</f>
        <v/>
      </c>
    </row>
    <row r="53">
      <c r="B53" s="9" t="inlineStr">
        <is>
          <t>Прибыль после налога</t>
        </is>
      </c>
      <c r="D53" s="15">
        <f>ПрибыльДоНалогов-ОСНОПрибыльНалог-ОСНОНДС</f>
        <v/>
      </c>
    </row>
    <row r="54">
      <c r="B54" s="9" t="inlineStr">
        <is>
          <t>Остаётся собственнику после дивидендов</t>
        </is>
      </c>
      <c r="D54" s="15">
        <f>MAX(0,ОСНОПрибыль)*(1-СтавкаДивиденды)+MIN(0,ОСНОПрибыль)</f>
        <v/>
      </c>
    </row>
    <row r="56" ht="20" customHeight="1">
      <c r="B56" s="7" t="inlineStr">
        <is>
          <t>Итог</t>
        </is>
      </c>
    </row>
    <row r="57" ht="3" customHeight="1">
      <c r="B57" s="8" t="n"/>
      <c r="C57" s="8" t="n"/>
      <c r="D57" s="8" t="n"/>
      <c r="E57" s="8" t="n"/>
      <c r="F57" s="8" t="n"/>
    </row>
    <row r="58">
      <c r="B58" s="9" t="inlineStr">
        <is>
          <t>Право на УСН по доходу</t>
        </is>
      </c>
      <c r="D58" s="15">
        <f>IF(Выручка&lt;=ПределУСН,1,0)</f>
        <v/>
      </c>
    </row>
    <row r="59">
      <c r="B59" s="9" t="inlineStr">
        <is>
          <t>Лучший результат у собственника</t>
        </is>
      </c>
      <c r="D59" s="15">
        <f>IF(ПравоНаУСН=0,ОСНОСобственнику,MAX(УСН6Собственнику,УСН15Собственнику,ОСНОСобственнику))</f>
        <v/>
      </c>
    </row>
    <row r="60">
      <c r="B60" s="9" t="inlineStr">
        <is>
          <t>Выигрыш лучшего режима над худшим</t>
        </is>
      </c>
      <c r="D60" s="15">
        <f>IF(ПравоНаУСН=0,0,ЛучшийРезультат-MIN(УСН6Собственнику,УСН15Собственнику,ОСНОСобственнику))</f>
        <v/>
      </c>
    </row>
    <row r="61">
      <c r="B61" s="9" t="inlineStr">
        <is>
          <t>Налоговая нагрузка лучшего режима к выручке</t>
        </is>
      </c>
      <c r="D61" s="16">
        <f>IF(Выручка=0,0,(Выручка-РасходыВсего-ЛучшийРезультат)/Выручка)</f>
        <v/>
      </c>
    </row>
    <row r="62" ht="38" customHeight="1">
      <c r="B62" s="13" t="inlineStr">
        <is>
          <t>Сравнение честное только при одинаковой цене. Если при переходе на общую систему вы поднимете цену на сумму НДС и покупатель это примет — разница между режимами почти исчезнет. Если не примет — вы заплатите налог из своей маржи.</t>
        </is>
      </c>
    </row>
    <row r="64">
      <c r="B6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62:F62"/>
    <mergeCell ref="B27:F2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3" customWidth="1" min="3" max="3"/>
    <col width="16" customWidth="1" min="4" max="4"/>
    <col width="14" customWidth="1" min="5" max="5"/>
    <col width="14" customWidth="1" min="6" max="6"/>
    <col width="4" customWidth="1" min="7" max="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Предприниматель: патент против упрощёнки</t>
        </is>
      </c>
    </row>
    <row r="4" ht="15" customHeight="1">
      <c r="B4" s="3" t="inlineStr">
        <is>
          <t>Те же цифры для ИП, где доступен ещё и патент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Исходные данные за год</t>
        </is>
      </c>
    </row>
    <row r="10" ht="3" customHeight="1">
      <c r="B10" s="8" t="n"/>
      <c r="C10" s="8" t="n"/>
      <c r="D10" s="8" t="n"/>
      <c r="E10" s="8" t="n"/>
      <c r="F10" s="8" t="n"/>
    </row>
    <row r="11">
      <c r="B11" s="9" t="inlineStr">
        <is>
          <t>Выручка без НДС</t>
        </is>
      </c>
      <c r="C11" s="10" t="inlineStr">
        <is>
          <t>₽</t>
        </is>
      </c>
      <c r="D11" s="12" t="n">
        <v>18000000</v>
      </c>
    </row>
    <row r="12">
      <c r="B12" s="9" t="inlineStr">
        <is>
          <t>Расходы, подтверждённые документами</t>
        </is>
      </c>
      <c r="C12" s="10" t="inlineStr">
        <is>
          <t>₽</t>
        </is>
      </c>
      <c r="D12" s="12" t="n">
        <v>11000000</v>
      </c>
    </row>
    <row r="13">
      <c r="B13" s="9" t="inlineStr">
        <is>
          <t>Страховые взносы за себя и работников</t>
        </is>
      </c>
      <c r="C13" s="10" t="inlineStr">
        <is>
          <t>₽</t>
        </is>
      </c>
      <c r="D13" s="12" t="n">
        <v>900000</v>
      </c>
    </row>
    <row r="14">
      <c r="B14" s="9" t="inlineStr">
        <is>
          <t>Потенциально возможный доход по патенту (из закона региона)</t>
        </is>
      </c>
      <c r="C14" s="10" t="inlineStr">
        <is>
          <t>₽</t>
        </is>
      </c>
      <c r="D14" s="12" t="n">
        <v>3500000</v>
      </c>
    </row>
    <row r="15">
      <c r="B15" s="9" t="inlineStr">
        <is>
          <t>Прибыль до налогов</t>
        </is>
      </c>
      <c r="D15" s="15">
        <f>ВыручкаИП-РасходыИП-ВзносыИП</f>
        <v/>
      </c>
    </row>
    <row r="17" ht="20" customHeight="1">
      <c r="B17" s="7" t="inlineStr">
        <is>
          <t>УСН «Доходы»</t>
        </is>
      </c>
    </row>
    <row r="18" ht="3" customHeight="1">
      <c r="B18" s="8" t="n"/>
      <c r="C18" s="8" t="n"/>
      <c r="D18" s="8" t="n"/>
      <c r="E18" s="8" t="n"/>
      <c r="F18" s="8" t="n"/>
    </row>
    <row r="19">
      <c r="B19" s="9" t="inlineStr">
        <is>
          <t>Налог до вычета</t>
        </is>
      </c>
      <c r="D19" s="15">
        <f>ВыручкаИП*СтавкаУСНДоходы</f>
        <v/>
      </c>
    </row>
    <row r="20">
      <c r="B20" s="9" t="inlineStr">
        <is>
          <t>Вычет взносов</t>
        </is>
      </c>
      <c r="D20" s="15">
        <f>MIN(ВзносыИП,ИПУСН6ДоВычета*ПредельныйВычет)</f>
        <v/>
      </c>
    </row>
    <row r="21">
      <c r="B21" s="9" t="inlineStr">
        <is>
          <t>Налог</t>
        </is>
      </c>
      <c r="D21" s="15">
        <f>ИПУСН6ДоВычета-ИПУСН6Вычет</f>
        <v/>
      </c>
    </row>
    <row r="22">
      <c r="B22" s="9" t="inlineStr">
        <is>
          <t>Остаётся у предпринимателя</t>
        </is>
      </c>
      <c r="D22" s="15">
        <f>ПрибыльИП-ИПУСН6Налог</f>
        <v/>
      </c>
    </row>
    <row r="24" ht="20" customHeight="1">
      <c r="B24" s="7" t="inlineStr">
        <is>
          <t>УСН «Доходы минус расходы»</t>
        </is>
      </c>
    </row>
    <row r="25" ht="3" customHeight="1">
      <c r="B25" s="8" t="n"/>
      <c r="C25" s="8" t="n"/>
      <c r="D25" s="8" t="n"/>
      <c r="E25" s="8" t="n"/>
      <c r="F25" s="8" t="n"/>
    </row>
    <row r="26">
      <c r="B26" s="9" t="inlineStr">
        <is>
          <t>Налог по ставке</t>
        </is>
      </c>
      <c r="D26" s="15">
        <f>MAX(0,ВыручкаИП-РасходыИП-ВзносыИП)*СтавкаУСНРазница</f>
        <v/>
      </c>
    </row>
    <row r="27">
      <c r="B27" s="9" t="inlineStr">
        <is>
          <t>Минимальный налог</t>
        </is>
      </c>
      <c r="D27" s="15">
        <f>ВыручкаИП*МинимальныйНалог</f>
        <v/>
      </c>
    </row>
    <row r="28">
      <c r="B28" s="9" t="inlineStr">
        <is>
          <t>Налог к уплате</t>
        </is>
      </c>
      <c r="D28" s="15">
        <f>MAX(ИПУСН15ПоСтавке,ИПУСН15Минимальный)</f>
        <v/>
      </c>
    </row>
    <row r="29">
      <c r="B29" s="9" t="inlineStr">
        <is>
          <t>Остаётся у предпринимателя</t>
        </is>
      </c>
      <c r="D29" s="15">
        <f>ПрибыльИП-ИПУСН15Налог</f>
        <v/>
      </c>
    </row>
    <row r="31" ht="20" customHeight="1">
      <c r="B31" s="7" t="inlineStr">
        <is>
          <t>Патент</t>
        </is>
      </c>
    </row>
    <row r="32" ht="3" customHeight="1">
      <c r="B32" s="8" t="n"/>
      <c r="C32" s="8" t="n"/>
      <c r="D32" s="8" t="n"/>
      <c r="E32" s="8" t="n"/>
      <c r="F32" s="8" t="n"/>
    </row>
    <row r="33">
      <c r="B33" s="9" t="inlineStr">
        <is>
          <t>Право на патент по доходу</t>
        </is>
      </c>
      <c r="D33" s="15">
        <f>IF(ВыручкаИП&lt;=ПределПатента,1,0)</f>
        <v/>
      </c>
    </row>
    <row r="34">
      <c r="B34" s="9" t="inlineStr">
        <is>
          <t>Стоимость патента до вычета</t>
        </is>
      </c>
      <c r="D34" s="15">
        <f>ПотенциальныйДоход*СтавкаПатента</f>
        <v/>
      </c>
    </row>
    <row r="35">
      <c r="B35" s="9" t="inlineStr">
        <is>
          <t>Вычет взносов</t>
        </is>
      </c>
      <c r="D35" s="15">
        <f>MIN(ВзносыИП,ПатентДоВычета*ПредельныйВычет)</f>
        <v/>
      </c>
    </row>
    <row r="36">
      <c r="B36" s="9" t="inlineStr">
        <is>
          <t>Стоимость патента к уплате</t>
        </is>
      </c>
      <c r="D36" s="15">
        <f>IF(ПравоНаПатент=0,0,ПатентДоВычета-ПатентВычет)</f>
        <v/>
      </c>
    </row>
    <row r="37">
      <c r="B37" s="9" t="inlineStr">
        <is>
          <t>Остаётся у предпринимателя</t>
        </is>
      </c>
      <c r="D37" s="15">
        <f>IF(ПравоНаПатент=0,0,ПрибыльИП-ПатентНалог)</f>
        <v/>
      </c>
    </row>
    <row r="38" ht="38" customHeight="1">
      <c r="B38" s="13" t="inlineStr">
        <is>
          <t>Патент считается от потенциально возможного дохода, установленного законом региона, а не от вашей выручки. Поэтому он тем выгоднее, чем больше вы зарабатываете сверх этого потенциала — и тем опаснее приближение к предельному доходу.</t>
        </is>
      </c>
    </row>
    <row r="40" ht="20" customHeight="1">
      <c r="B40" s="7" t="inlineStr">
        <is>
          <t>Итог для предпринимателя</t>
        </is>
      </c>
    </row>
    <row r="41" ht="3" customHeight="1">
      <c r="B41" s="8" t="n"/>
      <c r="C41" s="8" t="n"/>
      <c r="D41" s="8" t="n"/>
      <c r="E41" s="8" t="n"/>
      <c r="F41" s="8" t="n"/>
    </row>
    <row r="42">
      <c r="B42" s="9" t="inlineStr">
        <is>
          <t>Лучший результат</t>
        </is>
      </c>
      <c r="D42" s="15">
        <f>MAX(ИПУСН6Остаток,ИПУСН15Остаток,IF(ПравоНаПатент=1,ПатентОстаток,0))</f>
        <v/>
      </c>
    </row>
    <row r="43">
      <c r="B43" s="9" t="inlineStr">
        <is>
          <t>Выигрыш над упрощёнкой «Доходы»</t>
        </is>
      </c>
      <c r="D43" s="15">
        <f>ИПЛучший-ИПУСН6Остаток</f>
        <v/>
      </c>
    </row>
    <row r="44">
      <c r="B44" s="9" t="inlineStr">
        <is>
          <t>Налоговая нагрузка лучшего варианта к выручке</t>
        </is>
      </c>
      <c r="D44" s="16">
        <f>IF(ВыручкаИП=0,0,(ВыручкаИП-РасходыИП-ИПЛучший)/ВыручкаИП)</f>
        <v/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38:F38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