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Потребность">'Модель'!$D$11</definedName>
    <definedName name="Цена">'Модель'!$D$12</definedName>
    <definedName name="ЗатратыЗаказ">'Модель'!$D$16</definedName>
    <definedName name="СтавкаХранения">'Модель'!$D$17</definedName>
    <definedName name="ХранениеЕд">'Модель'!$D$18</definedName>
    <definedName name="EOQ">'Модель'!$D$23</definedName>
    <definedName name="ЗаказовВГод">'Модель'!$D$24</definedName>
    <definedName name="ИнтервалДней">'Модель'!$D$25</definedName>
    <definedName name="ЗатратыОформление">'Модель'!$D$29</definedName>
    <definedName name="ЗатратыХранение">'Модель'!$D$30</definedName>
    <definedName name="ЗатратыИтого">'Модель'!$D$31</definedName>
    <definedName name="Расхождение">'Модель'!$D$32</definedName>
    <definedName name="СрокПоставки">'Модель'!$D$38</definedName>
    <definedName name="СКО">'Модель'!$D$39</definedName>
    <definedName name="УровеньСервиса">'Модель'!$D$40</definedName>
    <definedName name="ДневнойСпрос">'Модель'!$D$41</definedName>
    <definedName name="КоэффСервиса">'Модель'!$D$42</definedName>
    <definedName name="СтраховойЗапас">'Модель'!$D$43</definedName>
    <definedName name="ТочкаПерезаказа">'Модель'!$D$44</definedName>
    <definedName name="СреднийЗапас">'Модель'!$D$49</definedName>
    <definedName name="ДеньгиВЗапасе">'Модель'!$D$50</definedName>
    <definedName name="Оборачиваемость">'Модель'!$D$51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  <font>
      <name val="Segoe UI"/>
      <b val="1"/>
      <color rgb="00525252"/>
      <sz val="9"/>
    </font>
    <font>
      <name val="Segoe UI"/>
      <b val="1"/>
      <color rgb="00161616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6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4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0" fontId="6" fillId="0" borderId="4" applyAlignment="1" pivotButton="0" quotePrefix="0" xfId="0">
      <alignment horizontal="right" vertical="center"/>
    </xf>
    <xf numFmtId="4" fontId="9" fillId="0" borderId="4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10" fillId="0" borderId="5" applyAlignment="1" pivotButton="0" quotePrefix="0" xfId="0">
      <alignment horizontal="left" vertical="center"/>
    </xf>
    <xf numFmtId="0" fontId="10" fillId="0" borderId="5" applyAlignment="1" pivotButton="0" quotePrefix="0" xfId="0">
      <alignment horizontal="center" vertical="center"/>
    </xf>
    <xf numFmtId="164" fontId="7" fillId="0" borderId="0" applyAlignment="1" pivotButton="0" quotePrefix="0" xfId="0">
      <alignment horizontal="right" vertical="center"/>
    </xf>
    <xf numFmtId="3" fontId="11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65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Оптимальный размер заказа</t>
        </is>
      </c>
    </row>
    <row r="4" ht="15" customHeight="1">
      <c r="B4" s="3" t="inlineStr">
        <is>
          <t>Размер партии по формуле Уилсона, страховой запас и точка перезаказа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Спрос и цена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Годовая потребность</t>
        </is>
      </c>
      <c r="C11" s="10" t="inlineStr">
        <is>
          <t>шт.</t>
        </is>
      </c>
      <c r="D11" s="11" t="n">
        <v>24000</v>
      </c>
    </row>
    <row r="12">
      <c r="B12" s="9" t="inlineStr">
        <is>
          <t>Закупочная цена за единицу</t>
        </is>
      </c>
      <c r="C12" s="10" t="inlineStr">
        <is>
          <t>₽</t>
        </is>
      </c>
      <c r="D12" s="12" t="n">
        <v>850</v>
      </c>
    </row>
    <row r="14" ht="20" customHeight="1">
      <c r="B14" s="7" t="inlineStr">
        <is>
          <t>Затраты</t>
        </is>
      </c>
    </row>
    <row r="15" ht="3" customHeight="1">
      <c r="B15" s="8" t="n"/>
      <c r="C15" s="8" t="n"/>
      <c r="D15" s="8" t="n"/>
      <c r="E15" s="8" t="n"/>
      <c r="F15" s="8" t="n"/>
      <c r="G15" s="8" t="n"/>
      <c r="H15" s="8" t="n"/>
      <c r="I15" s="8" t="n"/>
    </row>
    <row r="16">
      <c r="B16" s="9" t="inlineStr">
        <is>
          <t>Затраты на размещение одного заказа</t>
        </is>
      </c>
      <c r="C16" s="10" t="inlineStr">
        <is>
          <t>₽</t>
        </is>
      </c>
      <c r="D16" s="11" t="n">
        <v>12000</v>
      </c>
    </row>
    <row r="17">
      <c r="B17" s="9" t="inlineStr">
        <is>
          <t>Ставка хранения, % от стоимости запаса в год</t>
        </is>
      </c>
      <c r="C17" s="10" t="inlineStr">
        <is>
          <t>%</t>
        </is>
      </c>
      <c r="D17" s="13" t="n">
        <v>0.22</v>
      </c>
    </row>
    <row r="18">
      <c r="B18" s="9" t="inlineStr">
        <is>
          <t>Стоимость хранения единицы в год</t>
        </is>
      </c>
      <c r="D18" s="14">
        <f>Цена*СтавкаХранения</f>
        <v/>
      </c>
    </row>
    <row r="19" ht="26" customHeight="1">
      <c r="B19" s="15" t="inlineStr">
        <is>
          <t>В ставку хранения входит не только склад: это ещё и деньги, замороженные в запасе. Поэтому она обычно близка к стоимости капитала компании плюс собственно складские расходы.</t>
        </is>
      </c>
    </row>
    <row r="21" ht="20" customHeight="1">
      <c r="B21" s="7" t="inlineStr">
        <is>
          <t>Оптимальная партия</t>
        </is>
      </c>
    </row>
    <row r="22" ht="3" customHeight="1">
      <c r="B22" s="8" t="n"/>
      <c r="C22" s="8" t="n"/>
      <c r="D22" s="8" t="n"/>
      <c r="E22" s="8" t="n"/>
      <c r="F22" s="8" t="n"/>
      <c r="G22" s="8" t="n"/>
      <c r="H22" s="8" t="n"/>
      <c r="I22" s="8" t="n"/>
    </row>
    <row r="23" ht="22" customHeight="1">
      <c r="C23" s="16" t="inlineStr">
        <is>
          <t>Оптимальный размер заказа, шт.</t>
        </is>
      </c>
      <c r="D23" s="17">
        <f>SQRT(2*Потребность*ЗатратыЗаказ/ХранениеЕд)</f>
        <v/>
      </c>
    </row>
    <row r="24">
      <c r="B24" s="9" t="inlineStr">
        <is>
          <t>Заказов в год</t>
        </is>
      </c>
      <c r="D24" s="14">
        <f>Потребность/EOQ</f>
        <v/>
      </c>
    </row>
    <row r="25">
      <c r="B25" s="9" t="inlineStr">
        <is>
          <t>Интервал между заказами, дней</t>
        </is>
      </c>
      <c r="D25" s="14">
        <f>365/ЗаказовВГод</f>
        <v/>
      </c>
    </row>
    <row r="27" ht="20" customHeight="1">
      <c r="B27" s="7" t="inlineStr">
        <is>
          <t>Годовые затраты при оптимуме</t>
        </is>
      </c>
    </row>
    <row r="28" ht="3" customHeight="1">
      <c r="B28" s="8" t="n"/>
      <c r="C28" s="8" t="n"/>
      <c r="D28" s="8" t="n"/>
      <c r="E28" s="8" t="n"/>
      <c r="F28" s="8" t="n"/>
      <c r="G28" s="8" t="n"/>
      <c r="H28" s="8" t="n"/>
      <c r="I28" s="8" t="n"/>
    </row>
    <row r="29">
      <c r="B29" s="9" t="inlineStr">
        <is>
          <t>Затраты на оформление</t>
        </is>
      </c>
      <c r="D29" s="18">
        <f>ЗаказовВГод*ЗатратыЗаказ</f>
        <v/>
      </c>
    </row>
    <row r="30">
      <c r="B30" s="9" t="inlineStr">
        <is>
          <t>Затраты на хранение</t>
        </is>
      </c>
      <c r="D30" s="18">
        <f>EOQ/2*ХранениеЕд</f>
        <v/>
      </c>
    </row>
    <row r="31">
      <c r="B31" s="9" t="inlineStr">
        <is>
          <t>Итого затрат на управление запасом</t>
        </is>
      </c>
      <c r="D31" s="18">
        <f>ЗатратыОформление+ЗатратыХранение</f>
        <v/>
      </c>
    </row>
    <row r="32">
      <c r="B32" s="9" t="inlineStr">
        <is>
          <t>Расхождение двух статей</t>
        </is>
      </c>
      <c r="D32" s="18">
        <f>ABS(ЗатратыОформление-ЗатратыХранение)</f>
        <v/>
      </c>
    </row>
    <row r="33">
      <c r="B33" s="3" t="inlineStr">
        <is>
          <t>Проверка оптимума</t>
        </is>
      </c>
      <c r="D33" s="9">
        <f>IF(Расхождение&lt;1,"Статьи равны — это и есть точка минимума","Статьи разошлись — проверьте исходные данные")</f>
        <v/>
      </c>
    </row>
    <row r="34" ht="26" customHeight="1">
      <c r="B34" s="15" t="inlineStr">
        <is>
          <t>В точке оптимума затраты на оформление и на хранение равны — это свойство формулы Уилсона и одновременно способ проверить, что расчёт не поехал.</t>
        </is>
      </c>
    </row>
    <row r="36" ht="20" customHeight="1">
      <c r="B36" s="7" t="inlineStr">
        <is>
          <t>Точка перезаказа</t>
        </is>
      </c>
    </row>
    <row r="37" ht="3" customHeight="1">
      <c r="B37" s="8" t="n"/>
      <c r="C37" s="8" t="n"/>
      <c r="D37" s="8" t="n"/>
      <c r="E37" s="8" t="n"/>
      <c r="F37" s="8" t="n"/>
      <c r="G37" s="8" t="n"/>
      <c r="H37" s="8" t="n"/>
      <c r="I37" s="8" t="n"/>
    </row>
    <row r="38">
      <c r="B38" s="9" t="inlineStr">
        <is>
          <t>Срок поставки, дней</t>
        </is>
      </c>
      <c r="C38" s="10" t="inlineStr">
        <is>
          <t>дн.</t>
        </is>
      </c>
      <c r="D38" s="11" t="n">
        <v>14</v>
      </c>
    </row>
    <row r="39">
      <c r="B39" s="9" t="inlineStr">
        <is>
          <t>Среднеквадратичное отклонение дневного спроса</t>
        </is>
      </c>
      <c r="C39" s="10" t="inlineStr">
        <is>
          <t>шт.</t>
        </is>
      </c>
      <c r="D39" s="12" t="n">
        <v>22</v>
      </c>
    </row>
    <row r="40">
      <c r="B40" s="9" t="inlineStr">
        <is>
          <t>Уровень сервиса</t>
        </is>
      </c>
      <c r="C40" s="10" t="inlineStr">
        <is>
          <t>%</t>
        </is>
      </c>
      <c r="D40" s="13" t="n">
        <v>0.95</v>
      </c>
    </row>
    <row r="41">
      <c r="B41" s="9" t="inlineStr">
        <is>
          <t>Средний дневной спрос</t>
        </is>
      </c>
      <c r="D41" s="14">
        <f>Потребность/365</f>
        <v/>
      </c>
    </row>
    <row r="42">
      <c r="B42" s="9" t="inlineStr">
        <is>
          <t>Коэффициент уровня сервиса</t>
        </is>
      </c>
      <c r="D42" s="14">
        <f>NORMSINV(УровеньСервиса)</f>
        <v/>
      </c>
    </row>
    <row r="43">
      <c r="B43" s="9" t="inlineStr">
        <is>
          <t>Страховой запас, шт.</t>
        </is>
      </c>
      <c r="D43" s="14">
        <f>КоэффСервиса*СКО*SQRT(СрокПоставки)</f>
        <v/>
      </c>
    </row>
    <row r="44" ht="22" customHeight="1">
      <c r="C44" s="16" t="inlineStr">
        <is>
          <t>Точка перезаказа, шт.</t>
        </is>
      </c>
      <c r="D44" s="17">
        <f>ДневнойСпрос*СрокПоставки+СтраховойЗапас</f>
        <v/>
      </c>
    </row>
    <row r="45" ht="26" customHeight="1">
      <c r="B45" s="15" t="inlineStr">
        <is>
          <t>Отклонение умножается на корень из срока поставки, а не на сам срок: случайные колебания за разные дни частично гасят друг друга. Это то место, где «на глазок» ошибаются чаще всего — и держат лишний запас.</t>
        </is>
      </c>
    </row>
    <row r="47" ht="20" customHeight="1">
      <c r="B47" s="7" t="inlineStr">
        <is>
          <t>Деньги в запасе</t>
        </is>
      </c>
    </row>
    <row r="48" ht="3" customHeight="1">
      <c r="B48" s="8" t="n"/>
      <c r="C48" s="8" t="n"/>
      <c r="D48" s="8" t="n"/>
      <c r="E48" s="8" t="n"/>
      <c r="F48" s="8" t="n"/>
      <c r="G48" s="8" t="n"/>
      <c r="H48" s="8" t="n"/>
      <c r="I48" s="8" t="n"/>
    </row>
    <row r="49">
      <c r="B49" s="9" t="inlineStr">
        <is>
          <t>Средний запас, шт.</t>
        </is>
      </c>
      <c r="D49" s="14">
        <f>EOQ/2+СтраховойЗапас</f>
        <v/>
      </c>
    </row>
    <row r="50">
      <c r="B50" s="9" t="inlineStr">
        <is>
          <t>Деньги, замороженные в запасе</t>
        </is>
      </c>
      <c r="D50" s="18">
        <f>СреднийЗапас*Цена</f>
        <v/>
      </c>
    </row>
    <row r="51">
      <c r="B51" s="9" t="inlineStr">
        <is>
          <t>Оборачиваемость запаса, раз в год</t>
        </is>
      </c>
      <c r="D51" s="14">
        <f>Потребность/СреднийЗапас</f>
        <v/>
      </c>
    </row>
    <row r="53" ht="20" customHeight="1">
      <c r="B53" s="7" t="inlineStr">
        <is>
          <t>Затраты при других размерах партии</t>
        </is>
      </c>
    </row>
    <row r="54" ht="3" customHeight="1">
      <c r="B54" s="8" t="n"/>
      <c r="C54" s="8" t="n"/>
      <c r="D54" s="8" t="n"/>
      <c r="E54" s="8" t="n"/>
      <c r="F54" s="8" t="n"/>
      <c r="G54" s="8" t="n"/>
      <c r="H54" s="8" t="n"/>
      <c r="I54" s="8" t="n"/>
    </row>
    <row r="55" ht="18" customHeight="1">
      <c r="B55" s="19" t="inlineStr">
        <is>
          <t>Размер партии, шт.</t>
        </is>
      </c>
      <c r="C55" s="20" t="inlineStr"/>
      <c r="D55" s="20" t="inlineStr">
        <is>
          <t>Оформление</t>
        </is>
      </c>
      <c r="E55" s="20" t="inlineStr">
        <is>
          <t>Хранение</t>
        </is>
      </c>
      <c r="F55" s="20" t="inlineStr">
        <is>
          <t>Итого</t>
        </is>
      </c>
      <c r="G55" s="20" t="inlineStr">
        <is>
          <t>Отклонение от оптимума</t>
        </is>
      </c>
    </row>
    <row r="56">
      <c r="B56" s="14">
        <f>EOQ*0.5</f>
        <v/>
      </c>
      <c r="D56" s="18">
        <f>Потребность/B56*ЗатратыЗаказ</f>
        <v/>
      </c>
      <c r="E56" s="18">
        <f>B56/2*ХранениеЕд</f>
        <v/>
      </c>
      <c r="F56" s="18">
        <f>D56+E56</f>
        <v/>
      </c>
      <c r="G56" s="21">
        <f>F56/ЗатратыИтого-1</f>
        <v/>
      </c>
    </row>
    <row r="57">
      <c r="B57" s="14">
        <f>EOQ*0.75</f>
        <v/>
      </c>
      <c r="D57" s="18">
        <f>Потребность/B57*ЗатратыЗаказ</f>
        <v/>
      </c>
      <c r="E57" s="18">
        <f>B57/2*ХранениеЕд</f>
        <v/>
      </c>
      <c r="F57" s="18">
        <f>D57+E57</f>
        <v/>
      </c>
      <c r="G57" s="21">
        <f>F57/ЗатратыИтого-1</f>
        <v/>
      </c>
    </row>
    <row r="58">
      <c r="B58" s="14">
        <f>EOQ*1.0</f>
        <v/>
      </c>
      <c r="D58" s="18">
        <f>Потребность/B58*ЗатратыЗаказ</f>
        <v/>
      </c>
      <c r="E58" s="18">
        <f>B58/2*ХранениеЕд</f>
        <v/>
      </c>
      <c r="F58" s="22">
        <f>D58+E58</f>
        <v/>
      </c>
      <c r="G58" s="21">
        <f>F58/ЗатратыИтого-1</f>
        <v/>
      </c>
    </row>
    <row r="59">
      <c r="B59" s="14">
        <f>EOQ*1.25</f>
        <v/>
      </c>
      <c r="D59" s="18">
        <f>Потребность/B59*ЗатратыЗаказ</f>
        <v/>
      </c>
      <c r="E59" s="18">
        <f>B59/2*ХранениеЕд</f>
        <v/>
      </c>
      <c r="F59" s="18">
        <f>D59+E59</f>
        <v/>
      </c>
      <c r="G59" s="21">
        <f>F59/ЗатратыИтого-1</f>
        <v/>
      </c>
    </row>
    <row r="60">
      <c r="B60" s="14">
        <f>EOQ*1.5</f>
        <v/>
      </c>
      <c r="D60" s="18">
        <f>Потребность/B60*ЗатратыЗаказ</f>
        <v/>
      </c>
      <c r="E60" s="18">
        <f>B60/2*ХранениеЕд</f>
        <v/>
      </c>
      <c r="F60" s="18">
        <f>D60+E60</f>
        <v/>
      </c>
      <c r="G60" s="21">
        <f>F60/ЗатратыИтого-1</f>
        <v/>
      </c>
    </row>
    <row r="61">
      <c r="B61" s="14">
        <f>EOQ*2.0</f>
        <v/>
      </c>
      <c r="D61" s="18">
        <f>Потребность/B61*ЗатратыЗаказ</f>
        <v/>
      </c>
      <c r="E61" s="18">
        <f>B61/2*ХранениеЕд</f>
        <v/>
      </c>
      <c r="F61" s="18">
        <f>D61+E61</f>
        <v/>
      </c>
      <c r="G61" s="21">
        <f>F61/ЗатратыИтого-1</f>
        <v/>
      </c>
    </row>
    <row r="63" ht="26" customHeight="1">
      <c r="B63" s="15" t="inlineStr">
        <is>
          <t>Кривая затрат у оптимума пологая: ошибка в размере партии на четверть стоит всего несколько процентов лишних затрат. Это хорошая новость — не нужно вычислять партию до штуки, достаточно попасть в окрестность.</t>
        </is>
      </c>
    </row>
    <row r="65">
      <c r="B65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4">
    <mergeCell ref="B63:I63"/>
    <mergeCell ref="B19:I19"/>
    <mergeCell ref="B34:I34"/>
    <mergeCell ref="B45:I45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