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ДоступноЧасов">'Модель'!$D$9</definedName>
    <definedName name="ПостоянныеЗатраты">'Модель'!$D$10</definedName>
    <definedName name="ЧасовНужно">'Модель'!$J$25</definedName>
    <definedName name="ШтукВсего">'Модель'!$J$24</definedName>
    <definedName name="ЧасовЗанято">'Модель'!$J$28</definedName>
    <definedName name="МаржаПлана">'Модель'!$J$29</definedName>
    <definedName name="Загрузка">'Модель'!$D$33</definedName>
    <definedName name="ДефицитЧасов">'Модель'!$D$34</definedName>
    <definedName name="ПрибыльПлана">'Модель'!$D$35</definedName>
    <definedName name="МаржаЗаЧасПлана">'Модель'!$D$36</definedName>
    <definedName name="ЦенаЧаса">'Модель'!$D$38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  <font>
      <name val="Segoe UI"/>
      <b val="1"/>
      <color rgb="00161616"/>
      <sz val="11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161616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4" fontId="7" fillId="2" borderId="2" applyAlignment="1" pivotButton="0" quotePrefix="0" xfId="0">
      <alignment horizontal="right" vertical="center"/>
    </xf>
    <xf numFmtId="3" fontId="7" fillId="2" borderId="2" applyAlignment="1" pivotButton="0" quotePrefix="0" xfId="0">
      <alignment horizontal="right" vertical="center"/>
    </xf>
    <xf numFmtId="0" fontId="8" fillId="0" borderId="3" applyAlignment="1" pivotButton="0" quotePrefix="0" xfId="0">
      <alignment horizontal="left" vertical="center"/>
    </xf>
    <xf numFmtId="0" fontId="8" fillId="0" borderId="3" applyAlignment="1" pivotButton="0" quotePrefix="0" xfId="0">
      <alignment horizontal="center" vertical="center"/>
    </xf>
    <xf numFmtId="4" fontId="6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0" fillId="0" borderId="4" pivotButton="0" quotePrefix="0" xfId="0"/>
    <xf numFmtId="164" fontId="6" fillId="0" borderId="0" applyAlignment="1" pivotButton="0" quotePrefix="0" xfId="0">
      <alignment horizontal="right" vertical="center"/>
    </xf>
    <xf numFmtId="0" fontId="10" fillId="0" borderId="5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4" customWidth="1" min="10" max="10"/>
    <col width="4" customWidth="1" min="11" max="11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Оптимальный ассортимент</t>
        </is>
      </c>
    </row>
    <row r="4" ht="15" customHeight="1">
      <c r="B4" s="3" t="inlineStr">
        <is>
          <t>Ассортимент при ограниченной мощности: маржа на единицу ограничения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>
      <c r="B9" s="7" t="inlineStr">
        <is>
          <t>Доступно часов узкого места за период</t>
        </is>
      </c>
      <c r="C9" s="8" t="inlineStr">
        <is>
          <t>ч</t>
        </is>
      </c>
      <c r="D9" s="9" t="n">
        <v>3600</v>
      </c>
    </row>
    <row r="10">
      <c r="B10" s="7" t="inlineStr">
        <is>
          <t>Постоянные затраты за период</t>
        </is>
      </c>
      <c r="C10" s="8" t="inlineStr">
        <is>
          <t>₽</t>
        </is>
      </c>
      <c r="D10" s="10" t="n">
        <v>1850000</v>
      </c>
    </row>
    <row r="12" ht="18" customHeight="1">
      <c r="B12" s="11" t="inlineStr">
        <is>
          <t>Показатель</t>
        </is>
      </c>
      <c r="C12" s="12" t="inlineStr"/>
      <c r="D12" s="12" t="inlineStr">
        <is>
          <t>Товар 1</t>
        </is>
      </c>
      <c r="E12" s="12" t="inlineStr">
        <is>
          <t>Товар 2</t>
        </is>
      </c>
      <c r="F12" s="12" t="inlineStr">
        <is>
          <t>Товар 3</t>
        </is>
      </c>
      <c r="G12" s="12" t="inlineStr">
        <is>
          <t>Товар 4</t>
        </is>
      </c>
      <c r="H12" s="12" t="inlineStr">
        <is>
          <t>Товар 5</t>
        </is>
      </c>
      <c r="I12" s="12" t="inlineStr">
        <is>
          <t>Товар 6</t>
        </is>
      </c>
      <c r="J12" s="12" t="inlineStr">
        <is>
          <t>Итого</t>
        </is>
      </c>
    </row>
    <row r="13">
      <c r="B13" s="7" t="inlineStr">
        <is>
          <t>Цена</t>
        </is>
      </c>
      <c r="D13" s="9" t="n">
        <v>2400</v>
      </c>
      <c r="E13" s="9" t="n">
        <v>1750</v>
      </c>
      <c r="F13" s="9" t="n">
        <v>980</v>
      </c>
      <c r="G13" s="9" t="n">
        <v>5600</v>
      </c>
      <c r="H13" s="9" t="n">
        <v>320</v>
      </c>
      <c r="I13" s="9" t="n">
        <v>4100</v>
      </c>
    </row>
    <row r="14">
      <c r="B14" s="7" t="inlineStr">
        <is>
          <t>Переменные затраты</t>
        </is>
      </c>
      <c r="D14" s="9" t="n">
        <v>1560</v>
      </c>
      <c r="E14" s="9" t="n">
        <v>1200</v>
      </c>
      <c r="F14" s="9" t="n">
        <v>620</v>
      </c>
      <c r="G14" s="9" t="n">
        <v>3900</v>
      </c>
      <c r="H14" s="9" t="n">
        <v>210</v>
      </c>
      <c r="I14" s="9" t="n">
        <v>2500</v>
      </c>
    </row>
    <row r="15">
      <c r="B15" s="7" t="inlineStr">
        <is>
          <t>Часов узкого места на единицу</t>
        </is>
      </c>
      <c r="D15" s="9" t="n">
        <v>1.2</v>
      </c>
      <c r="E15" s="9" t="n">
        <v>0.8</v>
      </c>
      <c r="F15" s="9" t="n">
        <v>0.3</v>
      </c>
      <c r="G15" s="9" t="n">
        <v>2.5</v>
      </c>
      <c r="H15" s="9" t="n">
        <v>0.15</v>
      </c>
      <c r="I15" s="9" t="n">
        <v>1.6</v>
      </c>
    </row>
    <row r="16">
      <c r="B16" s="7" t="inlineStr">
        <is>
          <t>Спрос, шт.</t>
        </is>
      </c>
      <c r="D16" s="10" t="n">
        <v>1500</v>
      </c>
      <c r="E16" s="10" t="n">
        <v>1200</v>
      </c>
      <c r="F16" s="10" t="n">
        <v>4000</v>
      </c>
      <c r="G16" s="10" t="n">
        <v>300</v>
      </c>
      <c r="H16" s="10" t="n">
        <v>12000</v>
      </c>
      <c r="I16" s="10" t="n">
        <v>500</v>
      </c>
    </row>
    <row r="18">
      <c r="B18" s="7" t="inlineStr">
        <is>
          <t>Маржа на единицу</t>
        </is>
      </c>
      <c r="D18" s="13">
        <f>D13-D14</f>
        <v/>
      </c>
      <c r="E18" s="13">
        <f>E13-E14</f>
        <v/>
      </c>
      <c r="F18" s="13">
        <f>F13-F14</f>
        <v/>
      </c>
      <c r="G18" s="13">
        <f>G13-G14</f>
        <v/>
      </c>
      <c r="H18" s="13">
        <f>H13-H14</f>
        <v/>
      </c>
      <c r="I18" s="13">
        <f>I13-I14</f>
        <v/>
      </c>
    </row>
    <row r="19">
      <c r="B19" s="7" t="inlineStr">
        <is>
          <t>Маржа на час узкого места</t>
        </is>
      </c>
      <c r="D19" s="14">
        <f>IF(D15=0,0,D18/D15)</f>
        <v/>
      </c>
      <c r="E19" s="14">
        <f>IF(E15=0,0,E18/E15)</f>
        <v/>
      </c>
      <c r="F19" s="14">
        <f>IF(F15=0,0,F18/F15)</f>
        <v/>
      </c>
      <c r="G19" s="14">
        <f>IF(G15=0,0,G18/G15)</f>
        <v/>
      </c>
      <c r="H19" s="14">
        <f>IF(H15=0,0,H18/H15)</f>
        <v/>
      </c>
      <c r="I19" s="14">
        <f>IF(I15=0,0,I18/I15)</f>
        <v/>
      </c>
    </row>
    <row r="20">
      <c r="B20" s="3" t="inlineStr">
        <is>
          <t>Приоритет</t>
        </is>
      </c>
      <c r="D20" s="15">
        <f>RANK(D19,$D$19:$I$19)</f>
        <v/>
      </c>
      <c r="E20" s="15">
        <f>RANK(E19,$D$19:$I$19)</f>
        <v/>
      </c>
      <c r="F20" s="15">
        <f>RANK(F19,$D$19:$I$19)</f>
        <v/>
      </c>
      <c r="G20" s="15">
        <f>RANK(G19,$D$19:$I$19)</f>
        <v/>
      </c>
      <c r="H20" s="15">
        <f>RANK(H19,$D$19:$I$19)</f>
        <v/>
      </c>
      <c r="I20" s="15">
        <f>RANK(I19,$D$19:$I$19)</f>
        <v/>
      </c>
    </row>
    <row r="22" ht="26" customHeight="1">
      <c r="B22" s="16" t="inlineStr">
        <is>
          <t>Приоритет 1 — товар, дающий больше всего маржи за час узкого места. Именно его надо грузить в первую очередь, даже если маржа на штуку у него не самая высокая.</t>
        </is>
      </c>
    </row>
    <row r="24">
      <c r="B24" s="7" t="inlineStr">
        <is>
          <t>План производства, шт.</t>
        </is>
      </c>
      <c r="D24" s="17">
        <f>MIN(D16,MAX(0,ДоступноЧасов-D26)/D15)</f>
        <v/>
      </c>
      <c r="E24" s="17">
        <f>MIN(E16,MAX(0,ДоступноЧасов-E26)/E15)</f>
        <v/>
      </c>
      <c r="F24" s="17">
        <f>MIN(F16,MAX(0,ДоступноЧасов-F26)/F15)</f>
        <v/>
      </c>
      <c r="G24" s="17">
        <f>MIN(G16,MAX(0,ДоступноЧасов-G26)/G15)</f>
        <v/>
      </c>
      <c r="H24" s="17">
        <f>MIN(H16,MAX(0,ДоступноЧасов-H26)/H15)</f>
        <v/>
      </c>
      <c r="I24" s="17">
        <f>MIN(I16,MAX(0,ДоступноЧасов-I26)/I15)</f>
        <v/>
      </c>
      <c r="J24" s="15">
        <f>SUM(D24:I24)</f>
        <v/>
      </c>
    </row>
    <row r="25">
      <c r="B25" s="3" t="inlineStr">
        <is>
          <t>Часов нужно при полном спросе</t>
        </is>
      </c>
      <c r="D25" s="13">
        <f>D16*D15</f>
        <v/>
      </c>
      <c r="E25" s="13">
        <f>E16*E15</f>
        <v/>
      </c>
      <c r="F25" s="13">
        <f>F16*F15</f>
        <v/>
      </c>
      <c r="G25" s="13">
        <f>G16*G15</f>
        <v/>
      </c>
      <c r="H25" s="13">
        <f>H16*H15</f>
        <v/>
      </c>
      <c r="I25" s="13">
        <f>I16*I15</f>
        <v/>
      </c>
      <c r="J25" s="14">
        <f>SUM(D25:I25)</f>
        <v/>
      </c>
    </row>
    <row r="26">
      <c r="B26" s="3" t="inlineStr">
        <is>
          <t>Часы, занятые более приоритетными</t>
        </is>
      </c>
      <c r="D26" s="13">
        <f>SUMIF($D$20:$I$20,"&lt;"&amp;D20,$D$25:$I$25)</f>
        <v/>
      </c>
      <c r="E26" s="13">
        <f>SUMIF($D$20:$I$20,"&lt;"&amp;E20,$D$25:$I$25)</f>
        <v/>
      </c>
      <c r="F26" s="13">
        <f>SUMIF($D$20:$I$20,"&lt;"&amp;F20,$D$25:$I$25)</f>
        <v/>
      </c>
      <c r="G26" s="13">
        <f>SUMIF($D$20:$I$20,"&lt;"&amp;G20,$D$25:$I$25)</f>
        <v/>
      </c>
      <c r="H26" s="13">
        <f>SUMIF($D$20:$I$20,"&lt;"&amp;H20,$D$25:$I$25)</f>
        <v/>
      </c>
      <c r="I26" s="13">
        <f>SUMIF($D$20:$I$20,"&lt;"&amp;I20,$D$25:$I$25)</f>
        <v/>
      </c>
    </row>
    <row r="28">
      <c r="B28" s="7" t="inlineStr">
        <is>
          <t>Часы по плану</t>
        </is>
      </c>
      <c r="D28" s="13">
        <f>D24*D15</f>
        <v/>
      </c>
      <c r="E28" s="13">
        <f>E24*E15</f>
        <v/>
      </c>
      <c r="F28" s="13">
        <f>F24*F15</f>
        <v/>
      </c>
      <c r="G28" s="13">
        <f>G24*G15</f>
        <v/>
      </c>
      <c r="H28" s="13">
        <f>H24*H15</f>
        <v/>
      </c>
      <c r="I28" s="13">
        <f>I24*I15</f>
        <v/>
      </c>
      <c r="J28" s="14">
        <f>SUM(D28:I28)</f>
        <v/>
      </c>
    </row>
    <row r="29">
      <c r="B29" s="7" t="inlineStr">
        <is>
          <t>Маржа по плану</t>
        </is>
      </c>
      <c r="D29" s="15">
        <f>D24*D18</f>
        <v/>
      </c>
      <c r="E29" s="15">
        <f>E24*E18</f>
        <v/>
      </c>
      <c r="F29" s="15">
        <f>F24*F18</f>
        <v/>
      </c>
      <c r="G29" s="15">
        <f>G24*G18</f>
        <v/>
      </c>
      <c r="H29" s="15">
        <f>H24*H18</f>
        <v/>
      </c>
      <c r="I29" s="15">
        <f>I24*I18</f>
        <v/>
      </c>
      <c r="J29" s="17">
        <f>SUM(D29:I29)</f>
        <v/>
      </c>
    </row>
    <row r="31" ht="20" customHeight="1">
      <c r="B31" s="18" t="inlineStr">
        <is>
          <t>Результат</t>
        </is>
      </c>
    </row>
    <row r="32" ht="3" customHeight="1">
      <c r="B32" s="19" t="n"/>
      <c r="C32" s="19" t="n"/>
      <c r="D32" s="19" t="n"/>
      <c r="E32" s="19" t="n"/>
      <c r="F32" s="19" t="n"/>
      <c r="G32" s="19" t="n"/>
      <c r="H32" s="19" t="n"/>
      <c r="I32" s="19" t="n"/>
      <c r="J32" s="19" t="n"/>
    </row>
    <row r="33">
      <c r="B33" s="7" t="inlineStr">
        <is>
          <t>Загрузка узкого места</t>
        </is>
      </c>
      <c r="D33" s="20">
        <f>IF(ДоступноЧасов=0,0,ЧасовЗанято/ДоступноЧасов)</f>
        <v/>
      </c>
    </row>
    <row r="34">
      <c r="B34" s="7" t="inlineStr">
        <is>
          <t>Дефицит часов</t>
        </is>
      </c>
      <c r="D34" s="13">
        <f>MAX(0,ЧасовНужно-ДоступноЧасов)</f>
        <v/>
      </c>
    </row>
    <row r="35" ht="22" customHeight="1">
      <c r="C35" s="21" t="inlineStr">
        <is>
          <t>Прибыль по плану</t>
        </is>
      </c>
      <c r="D35" s="22">
        <f>МаржаПлана-ПостоянныеЗатраты</f>
        <v/>
      </c>
    </row>
    <row r="36">
      <c r="B36" s="7" t="inlineStr">
        <is>
          <t>Маржа за час узкого места по плану</t>
        </is>
      </c>
      <c r="D36" s="13">
        <f>IF(ЧасовЗанято=0,0,МаржаПлана/ЧасовЗанято)</f>
        <v/>
      </c>
    </row>
    <row r="37">
      <c r="B37" s="3" t="inlineStr">
        <is>
          <t>Ситуация</t>
        </is>
      </c>
      <c r="D37" s="7">
        <f>IF(ДефицитЧасов&lt;=0,"Мощности хватает на весь спрос — ограничение не связывает","Мощности не хватает: план заполнен по приоритету маржи за час")</f>
        <v/>
      </c>
    </row>
    <row r="38">
      <c r="B38" s="7" t="inlineStr">
        <is>
          <t>Ценность дополнительного часа</t>
        </is>
      </c>
      <c r="D38" s="13">
        <f>IF(ДефицитЧасов&gt;0,МаржаЗаЧасПлана,0)</f>
        <v/>
      </c>
    </row>
    <row r="39" ht="26" customHeight="1">
      <c r="B39" s="16" t="inlineStr">
        <is>
          <t>Ценность дополнительного часа узкого места равна марже того товара, который будет произведён следующим. Это и есть максимальная цена, которую имеет смысл заплатить за расширение мощности или за работу в выходной.</t>
        </is>
      </c>
    </row>
    <row r="41" ht="20" customHeight="1">
      <c r="B41" s="18" t="inlineStr">
        <is>
          <t>Несколько ограничений — «Поиск решения»</t>
        </is>
      </c>
    </row>
    <row r="42" ht="3" customHeight="1">
      <c r="B42" s="19" t="n"/>
      <c r="C42" s="19" t="n"/>
      <c r="D42" s="19" t="n"/>
      <c r="E42" s="19" t="n"/>
      <c r="F42" s="19" t="n"/>
      <c r="G42" s="19" t="n"/>
      <c r="H42" s="19" t="n"/>
      <c r="I42" s="19" t="n"/>
      <c r="J42" s="19" t="n"/>
    </row>
    <row r="43" ht="38" customHeight="1">
      <c r="B43" s="16" t="inlineStr">
        <is>
          <t>Если узких мест больше одного, приоритеты уже не дают точного ответа: нужна оптимизация. Данные → Поиск решения. Целевая ячейка — «Маржа по плану», максимизировать; изменяемые — строка «План производства»; ограничения: план ≤ спрос, план ≥ 0, часы по плану ≤ доступно. Метод — симплекс для линейных задач.</t>
        </is>
      </c>
    </row>
    <row r="45">
      <c r="B4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43:J43"/>
    <mergeCell ref="B39:J39"/>
    <mergeCell ref="B22:J22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