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Маржинальность">'Модель'!$D$12</definedName>
    <definedName name="Постоянные">'Модель'!$D$13</definedName>
    <definedName name="Переменные">'Модель'!$D$14</definedName>
    <definedName name="Маржа">'Модель'!$D$15</definedName>
    <definedName name="ПрибыльДо">'Модель'!$D$16</definedName>
    <definedName name="Скидка">'Модель'!$D$20</definedName>
    <definedName name="МаржинальностьПосле">'Модель'!$D$21</definedName>
    <definedName name="РостОбъёмаРаз">'Модель'!$D$22</definedName>
    <definedName name="ПриростОбъёма">'Модель'!$D$23</definedName>
    <definedName name="ВыручкаПосле">'Модель'!$D$24</definedName>
    <definedName name="ПрибыльПосле">'Модель'!$D$25</definedName>
    <definedName name="РеальныйПрирост">'Модель'!$D$30</definedName>
    <definedName name="ВыручкаРеально">'Модель'!$D$31</definedName>
    <definedName name="МаржаРеально">'Модель'!$D$32</definedName>
    <definedName name="ПрибыльРеально">'Модель'!$D$33</definedName>
    <definedName name="ИзменениеПрибыли">'Модель'!$D$34</definedName>
    <definedName name="СкидкаОкупилась">'Модель'!$D$35</definedName>
    <definedName name="ПовышениеЦены">'Модель'!$D$39</definedName>
    <definedName name="МаржинальностьПовышение">'Модель'!$D$40</definedName>
    <definedName name="ДопустимаяПотеря">'Модель'!$D$41</definedName>
    <definedName name="Табл1_1">'Модель'!$D$47</definedName>
    <definedName name="Табл1_2">'Модель'!$E$47</definedName>
    <definedName name="Табл1_3">'Модель'!$F$47</definedName>
    <definedName name="Табл1_4">'Модель'!$G$47</definedName>
    <definedName name="Табл1_5">'Модель'!$H$47</definedName>
    <definedName name="Табл1_6">'Модель'!$I$47</definedName>
    <definedName name="Табл2_1">'Модель'!$D$48</definedName>
    <definedName name="Табл2_2">'Модель'!$E$48</definedName>
    <definedName name="Табл2_3">'Модель'!$F$48</definedName>
    <definedName name="Табл2_4">'Модель'!$G$48</definedName>
    <definedName name="Табл2_5">'Модель'!$H$48</definedName>
    <definedName name="Табл2_6">'Модель'!$I$48</definedName>
    <definedName name="Табл3_1">'Модель'!$D$49</definedName>
    <definedName name="Табл3_2">'Модель'!$E$49</definedName>
    <definedName name="Табл3_3">'Модель'!$F$49</definedName>
    <definedName name="Табл3_4">'Модель'!$G$49</definedName>
    <definedName name="Табл3_5">'Модель'!$H$49</definedName>
    <definedName name="Табл3_6">'Модель'!$I$49</definedName>
    <definedName name="Табл4_1">'Модель'!$D$50</definedName>
    <definedName name="Табл4_2">'Модель'!$E$50</definedName>
    <definedName name="Табл4_3">'Модель'!$F$50</definedName>
    <definedName name="Табл4_4">'Модель'!$G$50</definedName>
    <definedName name="Табл4_5">'Модель'!$H$50</definedName>
    <definedName name="Табл4_6">'Модель'!$I$50</definedName>
    <definedName name="Табл5_1">'Модель'!$D$51</definedName>
    <definedName name="Табл5_2">'Модель'!$E$51</definedName>
    <definedName name="Табл5_3">'Модель'!$F$51</definedName>
    <definedName name="Табл5_4">'Модель'!$G$51</definedName>
    <definedName name="Табл5_5">'Модель'!$H$51</definedName>
    <definedName name="Табл5_6">'Модель'!$I$51</definedName>
    <definedName name="Табл6_1">'Модель'!$D$52</definedName>
    <definedName name="Табл6_2">'Модель'!$E$52</definedName>
    <definedName name="Табл6_3">'Модель'!$F$52</definedName>
    <definedName name="Табл6_4">'Модель'!$G$52</definedName>
    <definedName name="Табл6_5">'Модель'!$H$52</definedName>
    <definedName name="Табл6_6">'Модель'!$I$52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Скидка и объём</t>
        </is>
      </c>
    </row>
    <row r="4" ht="15" customHeight="1">
      <c r="B4" s="3" t="inlineStr">
        <is>
          <t>Необходимый прирост объёма при скидке и допустимая потеря при росте цены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Текущее положение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 за период</t>
        </is>
      </c>
      <c r="C11" s="10" t="inlineStr">
        <is>
          <t>₽</t>
        </is>
      </c>
      <c r="D11" s="11" t="n">
        <v>12000000</v>
      </c>
    </row>
    <row r="12">
      <c r="B12" s="9" t="inlineStr">
        <is>
          <t>Маржинальность (доля маржи в выручке)</t>
        </is>
      </c>
      <c r="C12" s="10" t="inlineStr">
        <is>
          <t>%</t>
        </is>
      </c>
      <c r="D12" s="12" t="n">
        <v>0.3</v>
      </c>
    </row>
    <row r="13">
      <c r="B13" s="9" t="inlineStr">
        <is>
          <t>Постоянные затраты за период</t>
        </is>
      </c>
      <c r="C13" s="10" t="inlineStr">
        <is>
          <t>₽</t>
        </is>
      </c>
      <c r="D13" s="11" t="n">
        <v>2400000</v>
      </c>
    </row>
    <row r="14">
      <c r="B14" s="9" t="inlineStr">
        <is>
          <t>Переменные затраты</t>
        </is>
      </c>
      <c r="D14" s="13">
        <f>Выручка*(1-Маржинальность)</f>
        <v/>
      </c>
    </row>
    <row r="15">
      <c r="B15" s="9" t="inlineStr">
        <is>
          <t>Маржинальная прибыль</t>
        </is>
      </c>
      <c r="D15" s="13">
        <f>Выручка*Маржинальность</f>
        <v/>
      </c>
    </row>
    <row r="16">
      <c r="B16" s="9" t="inlineStr">
        <is>
          <t>Прибыль до скидки</t>
        </is>
      </c>
      <c r="D16" s="13">
        <f>Маржа-Постоянные</f>
        <v/>
      </c>
    </row>
    <row r="18" ht="20" customHeight="1">
      <c r="B18" s="7" t="inlineStr">
        <is>
          <t>Планируемая скидка</t>
        </is>
      </c>
    </row>
    <row r="19" ht="3" customHeight="1">
      <c r="B19" s="8" t="n"/>
      <c r="C19" s="8" t="n"/>
      <c r="D19" s="8" t="n"/>
      <c r="E19" s="8" t="n"/>
      <c r="F19" s="8" t="n"/>
      <c r="G19" s="8" t="n"/>
      <c r="H19" s="8" t="n"/>
      <c r="I19" s="8" t="n"/>
    </row>
    <row r="20">
      <c r="B20" s="9" t="inlineStr">
        <is>
          <t>Размер скидки</t>
        </is>
      </c>
      <c r="C20" s="10" t="inlineStr">
        <is>
          <t>%</t>
        </is>
      </c>
      <c r="D20" s="12" t="n">
        <v>0.1</v>
      </c>
    </row>
    <row r="21">
      <c r="B21" s="9" t="inlineStr">
        <is>
          <t>Маржинальность после скидки</t>
        </is>
      </c>
      <c r="D21" s="14">
        <f>IF(Скидка&gt;=Маржинальность,0,(Маржинальность-Скидка)/(1-Скидка))</f>
        <v/>
      </c>
    </row>
    <row r="22">
      <c r="B22" s="9" t="inlineStr">
        <is>
          <t>Необходимый рост объёма в разах</t>
        </is>
      </c>
      <c r="D22" s="15">
        <f>IF(Маржинальность-Скидка&lt;=0,999,Маржинальность/(Маржинальность-Скидка))</f>
        <v/>
      </c>
    </row>
    <row r="23">
      <c r="B23" s="9" t="inlineStr">
        <is>
          <t>Необходимый прирост объёма</t>
        </is>
      </c>
      <c r="D23" s="14">
        <f>РостОбъёмаРаз-1</f>
        <v/>
      </c>
    </row>
    <row r="24">
      <c r="B24" s="9" t="inlineStr">
        <is>
          <t>Выручка при таком объёме и новой цене</t>
        </is>
      </c>
      <c r="D24" s="13">
        <f>Выручка*РостОбъёмаРаз*(1-Скидка)</f>
        <v/>
      </c>
    </row>
    <row r="25">
      <c r="B25" s="9" t="inlineStr">
        <is>
          <t>Прибыль при таком объёме</t>
        </is>
      </c>
      <c r="D25" s="13">
        <f>ВыручкаПосле*МаржинальностьПосле-Постоянные</f>
        <v/>
      </c>
    </row>
    <row r="26" ht="26" customHeight="1">
      <c r="B26" s="16" t="inlineStr">
        <is>
          <t>Обратите внимание: чтобы остаться при той же прибыли, выручка должна вырасти меньше, чем объём — цена ведь снизилась. Работы становится больше, денег столько же, а риска и хлопот прибавляется.</t>
        </is>
      </c>
    </row>
    <row r="28" ht="20" customHeight="1">
      <c r="B28" s="7" t="inlineStr">
        <is>
          <t>Если объём вырастет не так сильно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Реалистичный прирост объёма</t>
        </is>
      </c>
      <c r="C30" s="10" t="inlineStr">
        <is>
          <t>%</t>
        </is>
      </c>
      <c r="D30" s="12" t="n">
        <v>0.15</v>
      </c>
    </row>
    <row r="31">
      <c r="B31" s="9" t="inlineStr">
        <is>
          <t>Выручка при реальном приросте</t>
        </is>
      </c>
      <c r="D31" s="13">
        <f>Выручка*(1+РеальныйПрирост)*(1-Скидка)</f>
        <v/>
      </c>
    </row>
    <row r="32">
      <c r="B32" s="9" t="inlineStr">
        <is>
          <t>Маржа при реальном приросте</t>
        </is>
      </c>
      <c r="D32" s="13">
        <f>ВыручкаРеально*МаржинальностьПосле</f>
        <v/>
      </c>
    </row>
    <row r="33">
      <c r="B33" s="9" t="inlineStr">
        <is>
          <t>Прибыль при реальном приросте</t>
        </is>
      </c>
      <c r="D33" s="13">
        <f>МаржаРеально-Постоянные</f>
        <v/>
      </c>
    </row>
    <row r="34">
      <c r="B34" s="9" t="inlineStr">
        <is>
          <t>Изменение прибыли против исходной</t>
        </is>
      </c>
      <c r="D34" s="13">
        <f>ПрибыльРеально-ПрибыльДо</f>
        <v/>
      </c>
    </row>
    <row r="35">
      <c r="B35" s="9" t="inlineStr">
        <is>
          <t>Скидка окупилась</t>
        </is>
      </c>
      <c r="D35" s="13">
        <f>IF(ИзменениеПрибыли&gt;=0,1,0)</f>
        <v/>
      </c>
    </row>
    <row r="37" ht="20" customHeight="1">
      <c r="B37" s="7" t="inlineStr">
        <is>
          <t>Повышение цены: сколько объёма можно потерять</t>
        </is>
      </c>
    </row>
    <row r="38" ht="3" customHeight="1"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B39" s="9" t="inlineStr">
        <is>
          <t>Повышение цены</t>
        </is>
      </c>
      <c r="C39" s="10" t="inlineStr">
        <is>
          <t>%</t>
        </is>
      </c>
      <c r="D39" s="12" t="n">
        <v>0.05</v>
      </c>
    </row>
    <row r="40">
      <c r="B40" s="9" t="inlineStr">
        <is>
          <t>Маржинальность после повышения</t>
        </is>
      </c>
      <c r="D40" s="14">
        <f>(Маржинальность+ПовышениеЦены)/(1+ПовышениеЦены)</f>
        <v/>
      </c>
    </row>
    <row r="41">
      <c r="B41" s="9" t="inlineStr">
        <is>
          <t>Допустимая потеря объёма</t>
        </is>
      </c>
      <c r="D41" s="14">
        <f>1-Маржинальность/(Маржинальность+ПовышениеЦены)</f>
        <v/>
      </c>
    </row>
    <row r="42" ht="26" customHeight="1">
      <c r="B42" s="16" t="inlineStr">
        <is>
          <t>Повышение цены работает в обратную сторону и потому так соблазнительно: при марже 30 % рост цены на 5 % позволяет потерять до 14 % покупателей без ущерба для прибыли.</t>
        </is>
      </c>
    </row>
    <row r="44" ht="20" customHeight="1">
      <c r="B44" s="7" t="inlineStr">
        <is>
          <t>Сколько нужно продать больше при разных скидках</t>
        </is>
      </c>
    </row>
    <row r="45" ht="3" customHeight="1">
      <c r="B45" s="8" t="n"/>
      <c r="C45" s="8" t="n"/>
      <c r="D45" s="8" t="n"/>
      <c r="E45" s="8" t="n"/>
      <c r="F45" s="8" t="n"/>
      <c r="G45" s="8" t="n"/>
      <c r="H45" s="8" t="n"/>
      <c r="I45" s="8" t="n"/>
      <c r="J45" s="8" t="n"/>
    </row>
    <row r="46" ht="18" customHeight="1">
      <c r="B46" s="17" t="inlineStr">
        <is>
          <t>Маржинальность</t>
        </is>
      </c>
      <c r="C46" s="18" t="inlineStr"/>
      <c r="D46" s="18" t="inlineStr">
        <is>
          <t>3%</t>
        </is>
      </c>
      <c r="E46" s="18" t="inlineStr">
        <is>
          <t>5%</t>
        </is>
      </c>
      <c r="F46" s="18" t="inlineStr">
        <is>
          <t>7%</t>
        </is>
      </c>
      <c r="G46" s="18" t="inlineStr">
        <is>
          <t>10%</t>
        </is>
      </c>
      <c r="H46" s="18" t="inlineStr">
        <is>
          <t>15%</t>
        </is>
      </c>
      <c r="I46" s="18" t="inlineStr">
        <is>
          <t>20%</t>
        </is>
      </c>
    </row>
    <row r="47">
      <c r="B47" s="9" t="inlineStr">
        <is>
          <t>15%</t>
        </is>
      </c>
      <c r="D47" s="14">
        <f>IF(0.1500-0.0300&lt;=0,999,0.1500/(0.1500-0.0300)-1)</f>
        <v/>
      </c>
      <c r="E47" s="14">
        <f>IF(0.1500-0.0500&lt;=0,999,0.1500/(0.1500-0.0500)-1)</f>
        <v/>
      </c>
      <c r="F47" s="14">
        <f>IF(0.1500-0.0700&lt;=0,999,0.1500/(0.1500-0.0700)-1)</f>
        <v/>
      </c>
      <c r="G47" s="14">
        <f>IF(0.1500-0.1000&lt;=0,999,0.1500/(0.1500-0.1000)-1)</f>
        <v/>
      </c>
      <c r="H47" s="14">
        <f>IF(0.1500-0.1500&lt;=0,999,0.1500/(0.1500-0.1500)-1)</f>
        <v/>
      </c>
      <c r="I47" s="14">
        <f>IF(0.1500-0.2000&lt;=0,999,0.1500/(0.1500-0.2000)-1)</f>
        <v/>
      </c>
    </row>
    <row r="48">
      <c r="B48" s="9" t="inlineStr">
        <is>
          <t>20%</t>
        </is>
      </c>
      <c r="D48" s="14">
        <f>IF(0.2000-0.0300&lt;=0,999,0.2000/(0.2000-0.0300)-1)</f>
        <v/>
      </c>
      <c r="E48" s="14">
        <f>IF(0.2000-0.0500&lt;=0,999,0.2000/(0.2000-0.0500)-1)</f>
        <v/>
      </c>
      <c r="F48" s="14">
        <f>IF(0.2000-0.0700&lt;=0,999,0.2000/(0.2000-0.0700)-1)</f>
        <v/>
      </c>
      <c r="G48" s="14">
        <f>IF(0.2000-0.1000&lt;=0,999,0.2000/(0.2000-0.1000)-1)</f>
        <v/>
      </c>
      <c r="H48" s="14">
        <f>IF(0.2000-0.1500&lt;=0,999,0.2000/(0.2000-0.1500)-1)</f>
        <v/>
      </c>
      <c r="I48" s="14">
        <f>IF(0.2000-0.2000&lt;=0,999,0.2000/(0.2000-0.2000)-1)</f>
        <v/>
      </c>
    </row>
    <row r="49">
      <c r="B49" s="9" t="inlineStr">
        <is>
          <t>25%</t>
        </is>
      </c>
      <c r="D49" s="14">
        <f>IF(0.2500-0.0300&lt;=0,999,0.2500/(0.2500-0.0300)-1)</f>
        <v/>
      </c>
      <c r="E49" s="14">
        <f>IF(0.2500-0.0500&lt;=0,999,0.2500/(0.2500-0.0500)-1)</f>
        <v/>
      </c>
      <c r="F49" s="14">
        <f>IF(0.2500-0.0700&lt;=0,999,0.2500/(0.2500-0.0700)-1)</f>
        <v/>
      </c>
      <c r="G49" s="14">
        <f>IF(0.2500-0.1000&lt;=0,999,0.2500/(0.2500-0.1000)-1)</f>
        <v/>
      </c>
      <c r="H49" s="14">
        <f>IF(0.2500-0.1500&lt;=0,999,0.2500/(0.2500-0.1500)-1)</f>
        <v/>
      </c>
      <c r="I49" s="14">
        <f>IF(0.2500-0.2000&lt;=0,999,0.2500/(0.2500-0.2000)-1)</f>
        <v/>
      </c>
    </row>
    <row r="50">
      <c r="B50" s="9" t="inlineStr">
        <is>
          <t>30%</t>
        </is>
      </c>
      <c r="D50" s="14">
        <f>IF(0.3000-0.0300&lt;=0,999,0.3000/(0.3000-0.0300)-1)</f>
        <v/>
      </c>
      <c r="E50" s="14">
        <f>IF(0.3000-0.0500&lt;=0,999,0.3000/(0.3000-0.0500)-1)</f>
        <v/>
      </c>
      <c r="F50" s="14">
        <f>IF(0.3000-0.0700&lt;=0,999,0.3000/(0.3000-0.0700)-1)</f>
        <v/>
      </c>
      <c r="G50" s="14">
        <f>IF(0.3000-0.1000&lt;=0,999,0.3000/(0.3000-0.1000)-1)</f>
        <v/>
      </c>
      <c r="H50" s="14">
        <f>IF(0.3000-0.1500&lt;=0,999,0.3000/(0.3000-0.1500)-1)</f>
        <v/>
      </c>
      <c r="I50" s="14">
        <f>IF(0.3000-0.2000&lt;=0,999,0.3000/(0.3000-0.2000)-1)</f>
        <v/>
      </c>
    </row>
    <row r="51">
      <c r="B51" s="9" t="inlineStr">
        <is>
          <t>40%</t>
        </is>
      </c>
      <c r="D51" s="14">
        <f>IF(0.4000-0.0300&lt;=0,999,0.4000/(0.4000-0.0300)-1)</f>
        <v/>
      </c>
      <c r="E51" s="14">
        <f>IF(0.4000-0.0500&lt;=0,999,0.4000/(0.4000-0.0500)-1)</f>
        <v/>
      </c>
      <c r="F51" s="14">
        <f>IF(0.4000-0.0700&lt;=0,999,0.4000/(0.4000-0.0700)-1)</f>
        <v/>
      </c>
      <c r="G51" s="14">
        <f>IF(0.4000-0.1000&lt;=0,999,0.4000/(0.4000-0.1000)-1)</f>
        <v/>
      </c>
      <c r="H51" s="14">
        <f>IF(0.4000-0.1500&lt;=0,999,0.4000/(0.4000-0.1500)-1)</f>
        <v/>
      </c>
      <c r="I51" s="14">
        <f>IF(0.4000-0.2000&lt;=0,999,0.4000/(0.4000-0.2000)-1)</f>
        <v/>
      </c>
    </row>
    <row r="52">
      <c r="B52" s="9" t="inlineStr">
        <is>
          <t>50%</t>
        </is>
      </c>
      <c r="D52" s="14">
        <f>IF(0.5000-0.0300&lt;=0,999,0.5000/(0.5000-0.0300)-1)</f>
        <v/>
      </c>
      <c r="E52" s="14">
        <f>IF(0.5000-0.0500&lt;=0,999,0.5000/(0.5000-0.0500)-1)</f>
        <v/>
      </c>
      <c r="F52" s="14">
        <f>IF(0.5000-0.0700&lt;=0,999,0.5000/(0.5000-0.0700)-1)</f>
        <v/>
      </c>
      <c r="G52" s="14">
        <f>IF(0.5000-0.1000&lt;=0,999,0.5000/(0.5000-0.1000)-1)</f>
        <v/>
      </c>
      <c r="H52" s="14">
        <f>IF(0.5000-0.1500&lt;=0,999,0.5000/(0.5000-0.1500)-1)</f>
        <v/>
      </c>
      <c r="I52" s="14">
        <f>IF(0.5000-0.2000&lt;=0,999,0.5000/(0.5000-0.2000)-1)</f>
        <v/>
      </c>
    </row>
    <row r="54" ht="26" customHeight="1">
      <c r="B54" s="16" t="inlineStr">
        <is>
          <t>Прочитайте таблицу по своей строке маржинальности. Красная зона — там, где скидка больше или равна марже: продавать больше бессмысленно, каждая следующая продажа увеличивает убыток.</t>
        </is>
      </c>
    </row>
    <row r="56">
      <c r="B5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42:I42"/>
    <mergeCell ref="B54:J54"/>
    <mergeCell ref="B26:I2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