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Маржинальность">'Модель'!$D$11</definedName>
    <definedName name="ПовторныеПокупки">'Модель'!$D$12</definedName>
    <definedName name="ЦелевойRomi">'Модель'!$D$13</definedName>
    <definedName name="Расход1">'Модель'!$D$18</definedName>
    <definedName name="Обращений1">'Модель'!$E$18</definedName>
    <definedName name="Конверсия1">'Модель'!$F$18</definedName>
    <definedName name="Чек1">'Модель'!$G$18</definedName>
    <definedName name="Сделок1">'Модель'!$H$18</definedName>
    <definedName name="Выручка1">'Модель'!$I$18</definedName>
    <definedName name="Маржа1">'Модель'!$J$18</definedName>
    <definedName name="ЦенаСделки1">'Модель'!$K$18</definedName>
    <definedName name="Romi1">'Модель'!$L$18</definedName>
    <definedName name="Расход2">'Модель'!$D$19</definedName>
    <definedName name="Обращений2">'Модель'!$E$19</definedName>
    <definedName name="Конверсия2">'Модель'!$F$19</definedName>
    <definedName name="Чек2">'Модель'!$G$19</definedName>
    <definedName name="Сделок2">'Модель'!$H$19</definedName>
    <definedName name="Выручка2">'Модель'!$I$19</definedName>
    <definedName name="Маржа2">'Модель'!$J$19</definedName>
    <definedName name="ЦенаСделки2">'Модель'!$K$19</definedName>
    <definedName name="Romi2">'Модель'!$L$19</definedName>
    <definedName name="Расход3">'Модель'!$D$20</definedName>
    <definedName name="Обращений3">'Модель'!$E$20</definedName>
    <definedName name="Конверсия3">'Модель'!$F$20</definedName>
    <definedName name="Чек3">'Модель'!$G$20</definedName>
    <definedName name="Сделок3">'Модель'!$H$20</definedName>
    <definedName name="Выручка3">'Модель'!$I$20</definedName>
    <definedName name="Маржа3">'Модель'!$J$20</definedName>
    <definedName name="ЦенаСделки3">'Модель'!$K$20</definedName>
    <definedName name="Romi3">'Модель'!$L$20</definedName>
    <definedName name="Расход4">'Модель'!$D$21</definedName>
    <definedName name="Обращений4">'Модель'!$E$21</definedName>
    <definedName name="Конверсия4">'Модель'!$F$21</definedName>
    <definedName name="Чек4">'Модель'!$G$21</definedName>
    <definedName name="Сделок4">'Модель'!$H$21</definedName>
    <definedName name="Выручка4">'Модель'!$I$21</definedName>
    <definedName name="Маржа4">'Модель'!$J$21</definedName>
    <definedName name="ЦенаСделки4">'Модель'!$K$21</definedName>
    <definedName name="Romi4">'Модель'!$L$21</definedName>
    <definedName name="Расход5">'Модель'!$D$22</definedName>
    <definedName name="Обращений5">'Модель'!$E$22</definedName>
    <definedName name="Конверсия5">'Модель'!$F$22</definedName>
    <definedName name="Чек5">'Модель'!$G$22</definedName>
    <definedName name="Сделок5">'Модель'!$H$22</definedName>
    <definedName name="Выручка5">'Модель'!$I$22</definedName>
    <definedName name="Маржа5">'Модель'!$J$22</definedName>
    <definedName name="ЦенаСделки5">'Модель'!$K$22</definedName>
    <definedName name="Romi5">'Модель'!$L$22</definedName>
    <definedName name="Расход6">'Модель'!$D$23</definedName>
    <definedName name="Обращений6">'Модель'!$E$23</definedName>
    <definedName name="Конверсия6">'Модель'!$F$23</definedName>
    <definedName name="Чек6">'Модель'!$G$23</definedName>
    <definedName name="Сделок6">'Модель'!$H$23</definedName>
    <definedName name="Выручка6">'Модель'!$I$23</definedName>
    <definedName name="Маржа6">'Модель'!$J$23</definedName>
    <definedName name="ЦенаСделки6">'Модель'!$K$23</definedName>
    <definedName name="Romi6">'Модель'!$L$23</definedName>
    <definedName name="РасходИтого">'Модель'!$D$24</definedName>
    <definedName name="ОбращенийИтого">'Модель'!$E$24</definedName>
    <definedName name="СделокИтого">'Модель'!$H$24</definedName>
    <definedName name="ВыручкаИтого">'Модель'!$I$24</definedName>
    <definedName name="МаржаИтого">'Модель'!$J$24</definedName>
    <definedName name="RomiИтого">'Модель'!$L$24</definedName>
    <definedName name="СредняяЦенаЛида">'Модель'!$D$28</definedName>
    <definedName name="СредняяЦенаСделки">'Модель'!$D$29</definedName>
    <definedName name="ПрибыльОтМаркетинга">'Модель'!$D$30</definedName>
    <definedName name="ДоляМаркетинга">'Модель'!$D$31</definedName>
    <definedName name="ЛучшаяОкупаемость">'Модель'!$D$32</definedName>
    <definedName name="ХудшаяОкупаемость">'Модель'!$D$33</definedName>
    <definedName name="КаналовНижеЦели">'Модель'!$D$34</definedName>
    <definedName name="РасходНаСлабые">'Модель'!$D$35</definedName>
    <definedName name="МаржаСПовторными">'Модель'!$D$40</definedName>
    <definedName name="RomiСПовторными">'Модель'!$D$41</definedName>
    <definedName name="ПрибыльСПовторными">'Модель'!$D$42</definedName>
    <definedName name="ЦельДостигнута">'Модель'!$D$43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1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  <font>
      <name val="Segoe UI"/>
      <b val="1"/>
      <color rgb="00525252"/>
      <sz val="9"/>
    </font>
    <font>
      <name val="Segoe UI"/>
      <b val="1"/>
      <color rgb="00161616"/>
      <sz val="10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5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  <border>
      <bottom style="thin">
        <color rgb="00161616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164" fontId="8" fillId="2" borderId="2" applyAlignment="1" pivotButton="0" quotePrefix="0" xfId="0">
      <alignment horizontal="right" vertical="center"/>
    </xf>
    <xf numFmtId="4" fontId="8" fillId="2" borderId="2" applyAlignment="1" pivotButton="0" quotePrefix="0" xfId="0">
      <alignment horizontal="right" vertical="center"/>
    </xf>
    <xf numFmtId="2" fontId="8" fillId="2" borderId="2" applyAlignment="1" pivotButton="0" quotePrefix="0" xfId="0">
      <alignment horizontal="right" vertical="center"/>
    </xf>
    <xf numFmtId="0" fontId="9" fillId="0" borderId="4" applyAlignment="1" pivotButton="0" quotePrefix="0" xfId="0">
      <alignment horizontal="left" vertical="center"/>
    </xf>
    <xf numFmtId="0" fontId="9" fillId="0" borderId="4" applyAlignment="1" pivotButton="0" quotePrefix="0" xfId="0">
      <alignment horizontal="center" vertical="center"/>
    </xf>
    <xf numFmtId="3" fontId="8" fillId="2" borderId="2" applyAlignment="1" pivotButton="0" quotePrefix="0" xfId="0">
      <alignment horizontal="right" vertical="center"/>
    </xf>
    <xf numFmtId="4" fontId="7" fillId="0" borderId="0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2" fontId="7" fillId="0" borderId="0" applyAlignment="1" pivotButton="0" quotePrefix="0" xfId="0">
      <alignment horizontal="right" vertical="center"/>
    </xf>
    <xf numFmtId="3" fontId="10" fillId="0" borderId="0" applyAlignment="1" pivotButton="0" quotePrefix="0" xfId="0">
      <alignment horizontal="right" vertical="center"/>
    </xf>
    <xf numFmtId="4" fontId="10" fillId="0" borderId="0" applyAlignment="1" pivotButton="0" quotePrefix="0" xfId="0">
      <alignment horizontal="right" vertical="center"/>
    </xf>
    <xf numFmtId="2" fontId="10" fillId="0" borderId="0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L46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3" customWidth="1" min="3" max="3"/>
    <col width="13" customWidth="1" min="4" max="4"/>
    <col width="11" customWidth="1" min="5" max="5"/>
    <col width="11" customWidth="1" min="6" max="6"/>
    <col width="13" customWidth="1" min="7" max="7"/>
    <col width="13" customWidth="1" min="8" max="8"/>
    <col width="13" customWidth="1" min="9" max="9"/>
    <col width="12" customWidth="1" min="10" max="10"/>
    <col width="12" customWidth="1" min="11" max="11"/>
    <col width="4" customWidth="1" min="12" max="12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Окупаемость маркетинга</t>
        </is>
      </c>
    </row>
    <row r="4" ht="15" customHeight="1">
      <c r="B4" s="3" t="inlineStr">
        <is>
          <t>Стоимость обращения и сделки, маржа и окупаемость по каналам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Общие параметры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  <c r="I10" s="8" t="n"/>
    </row>
    <row r="11">
      <c r="B11" s="9" t="inlineStr">
        <is>
          <t>Маржинальность (доля маржи в выручке)</t>
        </is>
      </c>
      <c r="C11" s="10" t="inlineStr">
        <is>
          <t>%</t>
        </is>
      </c>
      <c r="D11" s="11" t="n">
        <v>0.35</v>
      </c>
    </row>
    <row r="12">
      <c r="B12" s="9" t="inlineStr">
        <is>
          <t>Среднее число повторных покупок за год</t>
        </is>
      </c>
      <c r="C12" s="10" t="inlineStr">
        <is>
          <t>раз</t>
        </is>
      </c>
      <c r="D12" s="12" t="n">
        <v>1.8</v>
      </c>
    </row>
    <row r="13">
      <c r="B13" s="9" t="inlineStr">
        <is>
          <t>Целевая окупаемость вложений</t>
        </is>
      </c>
      <c r="C13" s="10" t="inlineStr">
        <is>
          <t>×</t>
        </is>
      </c>
      <c r="D13" s="13" t="n">
        <v>3</v>
      </c>
    </row>
    <row r="15" ht="20" customHeight="1">
      <c r="B15" s="7" t="inlineStr">
        <is>
          <t>Каналы за период</t>
        </is>
      </c>
    </row>
    <row r="16" ht="3" customHeight="1">
      <c r="B16" s="8" t="n"/>
      <c r="C16" s="8" t="n"/>
      <c r="D16" s="8" t="n"/>
      <c r="E16" s="8" t="n"/>
      <c r="F16" s="8" t="n"/>
      <c r="G16" s="8" t="n"/>
      <c r="H16" s="8" t="n"/>
      <c r="I16" s="8" t="n"/>
      <c r="J16" s="8" t="n"/>
      <c r="K16" s="8" t="n"/>
      <c r="L16" s="8" t="n"/>
    </row>
    <row r="17" ht="18" customHeight="1">
      <c r="B17" s="14" t="inlineStr">
        <is>
          <t>Канал</t>
        </is>
      </c>
      <c r="C17" s="15" t="inlineStr"/>
      <c r="D17" s="15" t="inlineStr">
        <is>
          <t>Расход</t>
        </is>
      </c>
      <c r="E17" s="15" t="inlineStr">
        <is>
          <t>Обращений</t>
        </is>
      </c>
      <c r="F17" s="15" t="inlineStr">
        <is>
          <t>Конверсия</t>
        </is>
      </c>
      <c r="G17" s="15" t="inlineStr">
        <is>
          <t>Средний чек</t>
        </is>
      </c>
      <c r="H17" s="15" t="inlineStr">
        <is>
          <t>Сделок</t>
        </is>
      </c>
      <c r="I17" s="15" t="inlineStr">
        <is>
          <t>Выручка</t>
        </is>
      </c>
      <c r="J17" s="15" t="inlineStr">
        <is>
          <t>Маржа</t>
        </is>
      </c>
      <c r="K17" s="15" t="inlineStr">
        <is>
          <t>Цена сделки</t>
        </is>
      </c>
      <c r="L17" s="15" t="inlineStr">
        <is>
          <t>Окупаемость</t>
        </is>
      </c>
    </row>
    <row r="18">
      <c r="B18" s="9" t="inlineStr">
        <is>
          <t>Контекстная реклама</t>
        </is>
      </c>
      <c r="D18" s="16" t="n">
        <v>420000</v>
      </c>
      <c r="E18" s="16" t="n">
        <v>310</v>
      </c>
      <c r="F18" s="11" t="n">
        <v>0.09</v>
      </c>
      <c r="G18" s="16" t="n">
        <v>380000</v>
      </c>
      <c r="H18" s="17">
        <f>E18*F18</f>
        <v/>
      </c>
      <c r="I18" s="18">
        <f>H18*G18</f>
        <v/>
      </c>
      <c r="J18" s="18">
        <f>I18*Маржинальность</f>
        <v/>
      </c>
      <c r="K18" s="18">
        <f>IF(H18=0,0,D18/H18)</f>
        <v/>
      </c>
      <c r="L18" s="19">
        <f>IF(D18=0,0,J18/D18)</f>
        <v/>
      </c>
    </row>
    <row r="19">
      <c r="B19" s="9" t="inlineStr">
        <is>
          <t>Поисковое продвижение</t>
        </is>
      </c>
      <c r="D19" s="16" t="n">
        <v>180000</v>
      </c>
      <c r="E19" s="16" t="n">
        <v>260</v>
      </c>
      <c r="F19" s="11" t="n">
        <v>0.14</v>
      </c>
      <c r="G19" s="16" t="n">
        <v>420000</v>
      </c>
      <c r="H19" s="17">
        <f>E19*F19</f>
        <v/>
      </c>
      <c r="I19" s="18">
        <f>H19*G19</f>
        <v/>
      </c>
      <c r="J19" s="18">
        <f>I19*Маржинальность</f>
        <v/>
      </c>
      <c r="K19" s="18">
        <f>IF(H19=0,0,D19/H19)</f>
        <v/>
      </c>
      <c r="L19" s="19">
        <f>IF(D19=0,0,J19/D19)</f>
        <v/>
      </c>
    </row>
    <row r="20">
      <c r="B20" s="9" t="inlineStr">
        <is>
          <t>Социальные сети</t>
        </is>
      </c>
      <c r="D20" s="16" t="n">
        <v>260000</v>
      </c>
      <c r="E20" s="16" t="n">
        <v>340</v>
      </c>
      <c r="F20" s="11" t="n">
        <v>0.05</v>
      </c>
      <c r="G20" s="16" t="n">
        <v>290000</v>
      </c>
      <c r="H20" s="17">
        <f>E20*F20</f>
        <v/>
      </c>
      <c r="I20" s="18">
        <f>H20*G20</f>
        <v/>
      </c>
      <c r="J20" s="18">
        <f>I20*Маржинальность</f>
        <v/>
      </c>
      <c r="K20" s="18">
        <f>IF(H20=0,0,D20/H20)</f>
        <v/>
      </c>
      <c r="L20" s="19">
        <f>IF(D20=0,0,J20/D20)</f>
        <v/>
      </c>
    </row>
    <row r="21">
      <c r="B21" s="9" t="inlineStr">
        <is>
          <t>Отраслевые выставки</t>
        </is>
      </c>
      <c r="D21" s="16" t="n">
        <v>900000</v>
      </c>
      <c r="E21" s="16" t="n">
        <v>120</v>
      </c>
      <c r="F21" s="11" t="n">
        <v>0.22</v>
      </c>
      <c r="G21" s="16" t="n">
        <v>1100000</v>
      </c>
      <c r="H21" s="17">
        <f>E21*F21</f>
        <v/>
      </c>
      <c r="I21" s="18">
        <f>H21*G21</f>
        <v/>
      </c>
      <c r="J21" s="18">
        <f>I21*Маржинальность</f>
        <v/>
      </c>
      <c r="K21" s="18">
        <f>IF(H21=0,0,D21/H21)</f>
        <v/>
      </c>
      <c r="L21" s="19">
        <f>IF(D21=0,0,J21/D21)</f>
        <v/>
      </c>
    </row>
    <row r="22">
      <c r="B22" s="9" t="inlineStr">
        <is>
          <t>Холодные звонки</t>
        </is>
      </c>
      <c r="D22" s="16" t="n">
        <v>340000</v>
      </c>
      <c r="E22" s="16" t="n">
        <v>180</v>
      </c>
      <c r="F22" s="11" t="n">
        <v>0.11</v>
      </c>
      <c r="G22" s="16" t="n">
        <v>520000</v>
      </c>
      <c r="H22" s="17">
        <f>E22*F22</f>
        <v/>
      </c>
      <c r="I22" s="18">
        <f>H22*G22</f>
        <v/>
      </c>
      <c r="J22" s="18">
        <f>I22*Маржинальность</f>
        <v/>
      </c>
      <c r="K22" s="18">
        <f>IF(H22=0,0,D22/H22)</f>
        <v/>
      </c>
      <c r="L22" s="19">
        <f>IF(D22=0,0,J22/D22)</f>
        <v/>
      </c>
    </row>
    <row r="23">
      <c r="B23" s="9" t="inlineStr">
        <is>
          <t>Рекомендации клиентов</t>
        </is>
      </c>
      <c r="D23" s="16" t="n">
        <v>60000</v>
      </c>
      <c r="E23" s="16" t="n">
        <v>70</v>
      </c>
      <c r="F23" s="11" t="n">
        <v>0.38</v>
      </c>
      <c r="G23" s="16" t="n">
        <v>640000</v>
      </c>
      <c r="H23" s="17">
        <f>E23*F23</f>
        <v/>
      </c>
      <c r="I23" s="18">
        <f>H23*G23</f>
        <v/>
      </c>
      <c r="J23" s="18">
        <f>I23*Маржинальность</f>
        <v/>
      </c>
      <c r="K23" s="18">
        <f>IF(H23=0,0,D23/H23)</f>
        <v/>
      </c>
      <c r="L23" s="19">
        <f>IF(D23=0,0,J23/D23)</f>
        <v/>
      </c>
    </row>
    <row r="24">
      <c r="B24" s="9" t="inlineStr">
        <is>
          <t>Итого</t>
        </is>
      </c>
      <c r="D24" s="20">
        <f>SUM(D18:D23)</f>
        <v/>
      </c>
      <c r="E24" s="21">
        <f>SUM(E18:E23)</f>
        <v/>
      </c>
      <c r="H24" s="21">
        <f>SUM(H18:H23)</f>
        <v/>
      </c>
      <c r="I24" s="20">
        <f>SUM(I18:I23)</f>
        <v/>
      </c>
      <c r="J24" s="20">
        <f>SUM(J18:J23)</f>
        <v/>
      </c>
      <c r="L24" s="22">
        <f>IF(РасходИтого=0,0,МаржаИтого/РасходИтого)</f>
        <v/>
      </c>
    </row>
    <row r="26" ht="20" customHeight="1">
      <c r="B26" s="7" t="inlineStr">
        <is>
          <t>Выводы по портфелю</t>
        </is>
      </c>
    </row>
    <row r="27" ht="3" customHeight="1">
      <c r="B27" s="8" t="n"/>
      <c r="C27" s="8" t="n"/>
      <c r="D27" s="8" t="n"/>
      <c r="E27" s="8" t="n"/>
      <c r="F27" s="8" t="n"/>
      <c r="G27" s="8" t="n"/>
      <c r="H27" s="8" t="n"/>
      <c r="I27" s="8" t="n"/>
    </row>
    <row r="28">
      <c r="B28" s="9" t="inlineStr">
        <is>
          <t>Средняя стоимость обращения</t>
        </is>
      </c>
      <c r="D28" s="18">
        <f>IF(ОбращенийИтого=0,0,РасходИтого/ОбращенийИтого)</f>
        <v/>
      </c>
    </row>
    <row r="29">
      <c r="B29" s="9" t="inlineStr">
        <is>
          <t>Средняя стоимость сделки</t>
        </is>
      </c>
      <c r="D29" s="18">
        <f>IF(СделокИтого=0,0,РасходИтого/СделокИтого)</f>
        <v/>
      </c>
    </row>
    <row r="30">
      <c r="B30" s="9" t="inlineStr">
        <is>
          <t>Прибыль от маркетинга</t>
        </is>
      </c>
      <c r="D30" s="18">
        <f>МаржаИтого-РасходИтого</f>
        <v/>
      </c>
    </row>
    <row r="31">
      <c r="B31" s="9" t="inlineStr">
        <is>
          <t>Доля расходов на маркетинг в выручке</t>
        </is>
      </c>
      <c r="D31" s="23">
        <f>IF(ВыручкаИтого=0,0,РасходИтого/ВыручкаИтого)</f>
        <v/>
      </c>
    </row>
    <row r="32">
      <c r="B32" s="9" t="inlineStr">
        <is>
          <t>Лучшая окупаемость среди каналов</t>
        </is>
      </c>
      <c r="D32" s="19">
        <f>MAX(L18:L23)</f>
        <v/>
      </c>
    </row>
    <row r="33">
      <c r="B33" s="9" t="inlineStr">
        <is>
          <t>Худшая окупаемость среди каналов</t>
        </is>
      </c>
      <c r="D33" s="19">
        <f>MIN(L18:L23)</f>
        <v/>
      </c>
    </row>
    <row r="34">
      <c r="B34" s="9" t="inlineStr">
        <is>
          <t>Каналов ниже целевой окупаемости</t>
        </is>
      </c>
      <c r="D34" s="18">
        <f>SUMPRODUCT(--(L18:L23&lt;ЦелевойRomi))</f>
        <v/>
      </c>
    </row>
    <row r="35">
      <c r="B35" s="9" t="inlineStr">
        <is>
          <t>Расход на каналы ниже целевой окупаемости</t>
        </is>
      </c>
      <c r="D35" s="18">
        <f>SUMPRODUCT(D18:D23,--(L18:L23&lt;ЦелевойRomi))</f>
        <v/>
      </c>
    </row>
    <row r="36" ht="26" customHeight="1">
      <c r="B36" s="24" t="inlineStr">
        <is>
          <t>Расход на слабые каналы — это не потери, а бюджет для перераспределения. Прежде чем закрывать канал, проверьте объём: канал с лучшей окупаемостью часто не масштабируется, а слабый даёт основной поток.</t>
        </is>
      </c>
    </row>
    <row r="38" ht="20" customHeight="1">
      <c r="B38" s="7" t="inlineStr">
        <is>
          <t>С учётом повторных покупок</t>
        </is>
      </c>
    </row>
    <row r="39" ht="3" customHeight="1">
      <c r="B39" s="8" t="n"/>
      <c r="C39" s="8" t="n"/>
      <c r="D39" s="8" t="n"/>
      <c r="E39" s="8" t="n"/>
      <c r="F39" s="8" t="n"/>
      <c r="G39" s="8" t="n"/>
      <c r="H39" s="8" t="n"/>
      <c r="I39" s="8" t="n"/>
    </row>
    <row r="40">
      <c r="B40" s="9" t="inlineStr">
        <is>
          <t>Маржа за год с учётом повторных</t>
        </is>
      </c>
      <c r="D40" s="18">
        <f>МаржаИтого*ПовторныеПокупки</f>
        <v/>
      </c>
    </row>
    <row r="41">
      <c r="B41" s="9" t="inlineStr">
        <is>
          <t>Окупаемость с учётом повторных</t>
        </is>
      </c>
      <c r="D41" s="19">
        <f>IF(РасходИтого=0,0,МаржаСПовторными/РасходИтого)</f>
        <v/>
      </c>
    </row>
    <row r="42">
      <c r="B42" s="9" t="inlineStr">
        <is>
          <t>Прибыль за год с учётом повторных</t>
        </is>
      </c>
      <c r="D42" s="18">
        <f>МаржаСПовторными-РасходИтого</f>
        <v/>
      </c>
    </row>
    <row r="43">
      <c r="B43" s="9" t="inlineStr">
        <is>
          <t>Окупаемость достигает цели</t>
        </is>
      </c>
      <c r="D43" s="18">
        <f>IF(RomiСПовторными&gt;=ЦелевойRomi,1,0)</f>
        <v/>
      </c>
    </row>
    <row r="44" ht="26" customHeight="1">
      <c r="B44" s="24" t="inlineStr">
        <is>
          <t>Повторные покупки — единственная причина, по которой можно осознанно работать в минус на первой сделке. Если клиент не возвращается, этот аргумент превращается в самообман.</t>
        </is>
      </c>
    </row>
    <row r="46">
      <c r="B46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2">
    <mergeCell ref="B36:I36"/>
    <mergeCell ref="B44:I44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2026-09-09T14:08:46Z</dcterms:created>
  <dcterms:modified xmlns:dcterms="http://purl.org/dc/terms/" xmlns:xsi="http://www.w3.org/2001/XMLSchema-instance" xsi:type="dcterms:W3CDTF">2026-09-09T14:08:46Z</dcterms:modified>
</cp:coreProperties>
</file>