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Модель" sheetId="1" state="visible" r:id="rId1"/>
  </sheets>
  <definedNames>
    <definedName name="ДлинаПериода">'Модель'!$D$11</definedName>
    <definedName name="ARPU">'Модель'!$D$12</definedName>
    <definedName name="Маржинальность">'Модель'!$D$13</definedName>
    <definedName name="ЦельLtvCac">'Модель'!$D$14</definedName>
    <definedName name="Пришло1">'Модель'!$C$20</definedName>
    <definedName name="Retention1_0">'Модель'!$D$20</definedName>
    <definedName name="Retention1_1">'Модель'!$E$20</definedName>
    <definedName name="Retention1_2">'Модель'!$F$20</definedName>
    <definedName name="Retention1_3">'Модель'!$G$20</definedName>
    <definedName name="Retention1_4">'Модель'!$H$20</definedName>
    <definedName name="Retention1_5">'Модель'!$I$20</definedName>
    <definedName name="Пришло2">'Модель'!$C$21</definedName>
    <definedName name="Retention2_0">'Модель'!$D$21</definedName>
    <definedName name="Retention2_1">'Модель'!$E$21</definedName>
    <definedName name="Retention2_2">'Модель'!$F$21</definedName>
    <definedName name="Retention2_3">'Модель'!$G$21</definedName>
    <definedName name="Retention2_4">'Модель'!$H$21</definedName>
    <definedName name="Пришло3">'Модель'!$C$22</definedName>
    <definedName name="Retention3_0">'Модель'!$D$22</definedName>
    <definedName name="Retention3_1">'Модель'!$E$22</definedName>
    <definedName name="Retention3_2">'Модель'!$F$22</definedName>
    <definedName name="Retention3_3">'Модель'!$G$22</definedName>
    <definedName name="Пришло4">'Модель'!$C$23</definedName>
    <definedName name="Retention4_0">'Модель'!$D$23</definedName>
    <definedName name="Retention4_1">'Модель'!$E$23</definedName>
    <definedName name="Retention4_2">'Модель'!$F$23</definedName>
    <definedName name="Пришло5">'Модель'!$C$24</definedName>
    <definedName name="Retention5_0">'Модель'!$D$24</definedName>
    <definedName name="Retention5_1">'Модель'!$E$24</definedName>
    <definedName name="Пришло6">'Модель'!$C$25</definedName>
    <definedName name="Retention6_0">'Модель'!$D$25</definedName>
    <definedName name="Churn1_1">'Модель'!$E$30</definedName>
    <definedName name="Churn1_2">'Модель'!$F$30</definedName>
    <definedName name="Churn1_3">'Модель'!$G$30</definedName>
    <definedName name="Churn1_4">'Модель'!$H$30</definedName>
    <definedName name="Churn1_5">'Модель'!$I$30</definedName>
    <definedName name="Churn2_1">'Модель'!$E$31</definedName>
    <definedName name="Churn2_2">'Модель'!$F$31</definedName>
    <definedName name="Churn2_3">'Модель'!$G$31</definedName>
    <definedName name="Churn2_4">'Модель'!$H$31</definedName>
    <definedName name="Churn3_1">'Модель'!$E$32</definedName>
    <definedName name="Churn3_2">'Модель'!$F$32</definedName>
    <definedName name="Churn3_3">'Модель'!$G$32</definedName>
    <definedName name="Churn4_1">'Модель'!$E$33</definedName>
    <definedName name="Churn4_2">'Модель'!$F$33</definedName>
    <definedName name="Churn5_1">'Модель'!$E$34</definedName>
    <definedName name="Активных1_0">'Модель'!$D$40</definedName>
    <definedName name="Активных1_1">'Модель'!$E$40</definedName>
    <definedName name="Активных1_2">'Модель'!$F$40</definedName>
    <definedName name="Активных1_3">'Модель'!$G$40</definedName>
    <definedName name="Активных1_4">'Модель'!$H$40</definedName>
    <definedName name="Активных1_5">'Модель'!$I$40</definedName>
    <definedName name="Активных2_0">'Модель'!$D$41</definedName>
    <definedName name="Активных2_1">'Модель'!$E$41</definedName>
    <definedName name="Активных2_2">'Модель'!$F$41</definedName>
    <definedName name="Активных2_3">'Модель'!$G$41</definedName>
    <definedName name="Активных2_4">'Модель'!$H$41</definedName>
    <definedName name="Активных3_0">'Модель'!$D$42</definedName>
    <definedName name="Активных3_1">'Модель'!$E$42</definedName>
    <definedName name="Активных3_2">'Модель'!$F$42</definedName>
    <definedName name="Активных3_3">'Модель'!$G$42</definedName>
    <definedName name="Активных4_0">'Модель'!$D$43</definedName>
    <definedName name="Активных4_1">'Модель'!$E$43</definedName>
    <definedName name="Активных4_2">'Модель'!$F$43</definedName>
    <definedName name="Активных5_0">'Модель'!$D$44</definedName>
    <definedName name="Активных5_1">'Модель'!$E$44</definedName>
    <definedName name="Активных6_0">'Модель'!$D$45</definedName>
    <definedName name="ВыручкаКогорты1">'Модель'!$C$50</definedName>
    <definedName name="ВыручкаКогорты2">'Модель'!$C$51</definedName>
    <definedName name="ВыручкаКогорты3">'Модель'!$C$52</definedName>
    <definedName name="ВыручкаКогорты4">'Модель'!$C$53</definedName>
    <definedName name="ВыручкаКогорты5">'Модель'!$C$54</definedName>
    <definedName name="ВыручкаКогорты6">'Модель'!$C$55</definedName>
    <definedName name="CacКогорты1">'Модель'!$C$60</definedName>
    <definedName name="RetentionГод1_1">'Модель'!$D$60</definedName>
    <definedName name="ChurnГод1_1">'Модель'!$E$60</definedName>
    <definedName name="LtКогорты1">'Модель'!$F$60</definedName>
    <definedName name="LtrКогорты1">'Модель'!$G$60</definedName>
    <definedName name="LtvКогорты1">'Модель'!$H$60</definedName>
    <definedName name="LtvCac1">'Модель'!$I$60</definedName>
    <definedName name="Payback1">'Модель'!$J$60</definedName>
    <definedName name="ПрибыльКогорты1">'Модель'!$K$60</definedName>
    <definedName name="CacКогорты2">'Модель'!$C$61</definedName>
    <definedName name="RetentionГод1_2">'Модель'!$D$61</definedName>
    <definedName name="ChurnГод1_2">'Модель'!$E$61</definedName>
    <definedName name="LtКогорты2">'Модель'!$F$61</definedName>
    <definedName name="LtrКогорты2">'Модель'!$G$61</definedName>
    <definedName name="LtvКогорты2">'Модель'!$H$61</definedName>
    <definedName name="LtvCac2">'Модель'!$I$61</definedName>
    <definedName name="Payback2">'Модель'!$J$61</definedName>
    <definedName name="ПрибыльКогорты2">'Модель'!$K$61</definedName>
    <definedName name="CacКогорты3">'Модель'!$C$62</definedName>
    <definedName name="RetentionГод1_3">'Модель'!$D$62</definedName>
    <definedName name="ChurnГод1_3">'Модель'!$E$62</definedName>
    <definedName name="LtКогорты3">'Модель'!$F$62</definedName>
    <definedName name="LtrКогорты3">'Модель'!$G$62</definedName>
    <definedName name="LtvКогорты3">'Модель'!$H$62</definedName>
    <definedName name="LtvCac3">'Модель'!$I$62</definedName>
    <definedName name="Payback3">'Модель'!$J$62</definedName>
    <definedName name="ПрибыльКогорты3">'Модель'!$K$62</definedName>
    <definedName name="CacКогорты4">'Модель'!$C$63</definedName>
    <definedName name="RetentionГод1_4">'Модель'!$D$63</definedName>
    <definedName name="ChurnГод1_4">'Модель'!$E$63</definedName>
    <definedName name="LtКогорты4">'Модель'!$F$63</definedName>
    <definedName name="LtrКогорты4">'Модель'!$G$63</definedName>
    <definedName name="LtvКогорты4">'Модель'!$H$63</definedName>
    <definedName name="LtvCac4">'Модель'!$I$63</definedName>
    <definedName name="Payback4">'Модель'!$J$63</definedName>
    <definedName name="ПрибыльКогорты4">'Модель'!$K$63</definedName>
    <definedName name="CacКогорты5">'Модель'!$C$64</definedName>
    <definedName name="RetentionГод1_5">'Модель'!$D$64</definedName>
    <definedName name="ChurnГод1_5">'Модель'!$E$64</definedName>
    <definedName name="LtКогорты5">'Модель'!$F$64</definedName>
    <definedName name="LtrКогорты5">'Модель'!$G$64</definedName>
    <definedName name="LtvКогорты5">'Модель'!$H$64</definedName>
    <definedName name="LtvCac5">'Модель'!$I$64</definedName>
    <definedName name="Payback5">'Модель'!$J$64</definedName>
    <definedName name="ПрибыльКогорты5">'Модель'!$K$64</definedName>
    <definedName name="CacКогорты6">'Модель'!$C$65</definedName>
    <definedName name="LtКогорты6">'Модель'!$F$65</definedName>
    <definedName name="LtrКогорты6">'Модель'!$G$65</definedName>
    <definedName name="LtvКогорты6">'Модель'!$H$65</definedName>
    <definedName name="LtvCac6">'Модель'!$I$65</definedName>
    <definedName name="Payback6">'Модель'!$J$65</definedName>
    <definedName name="ПрибыльКогорты6">'Модель'!$K$65</definedName>
    <definedName name="КлиентовВсего">'Модель'!$D$69</definedName>
    <definedName name="ВложеноВCAC">'Модель'!$D$70</definedName>
    <definedName name="СреднийCAC">'Модель'!$D$71</definedName>
    <definedName name="СреднийRetention">'Модель'!$D$72</definedName>
    <definedName name="СреднийChurn">'Модель'!$D$73</definedName>
    <definedName name="LtЗрелой">'Модель'!$D$74</definedName>
    <definedName name="LtЗрелойЛет">'Модель'!$D$75</definedName>
    <definedName name="LtПоФормуле">'Модель'!$D$76</definedName>
    <definedName name="РасхождениеLT">'Модель'!$D$77</definedName>
    <definedName name="LtrЗрелой">'Модель'!$D$82</definedName>
    <definedName name="LtvЗрелой">'Модель'!$D$83</definedName>
    <definedName name="LtvCacИтог">'Модель'!$D$84</definedName>
    <definedName name="ЦельДостигнута">'Модель'!$D$85</definedName>
    <definedName name="PaybackИтог">'Модель'!$D$86</definedName>
    <definedName name="PaybackМесяцев">'Модель'!$D$87</definedName>
    <definedName name="СреднийLTV">'Модель'!$D$88</definedName>
    <definedName name="ЦелевойChurn">'Модель'!$D$93</definedName>
    <definedName name="LtЦелевой">'Модель'!$D$94</definedName>
    <definedName name="LtvЦелевой">'Модель'!$D$95</definedName>
    <definedName name="ПриростLTV">'Модель'!$D$96</definedName>
    <definedName name="ПриростНаБазе">'Модель'!$D$97</definedName>
    <definedName name="LtvCacЦелевой">'Модель'!$D$98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0.0%"/>
  </numFmts>
  <fonts count="11">
    <font>
      <name val="Calibri"/>
      <family val="2"/>
      <color theme="1"/>
      <sz val="11"/>
      <scheme val="minor"/>
    </font>
    <font>
      <name val="Segoe UI"/>
      <b val="1"/>
      <color rgb="000F62FE"/>
      <sz val="8"/>
    </font>
    <font>
      <name val="Segoe UI"/>
      <color rgb="00161616"/>
      <sz val="18"/>
    </font>
    <font>
      <name val="Segoe UI"/>
      <color rgb="00525252"/>
      <sz val="10"/>
    </font>
    <font>
      <name val="Segoe UI"/>
      <color rgb="000043CE"/>
      <sz val="9"/>
    </font>
    <font>
      <name val="Segoe UI"/>
      <color rgb="008D949E"/>
      <sz val="9"/>
    </font>
    <font>
      <name val="Segoe UI"/>
      <b val="1"/>
      <color rgb="00161616"/>
      <sz val="11"/>
    </font>
    <font>
      <name val="Segoe UI"/>
      <color rgb="00161616"/>
      <sz val="10"/>
    </font>
    <font>
      <name val="Segoe UI"/>
      <color rgb="000043CE"/>
      <sz val="10"/>
    </font>
    <font>
      <name val="Segoe UI"/>
      <b val="1"/>
      <color rgb="00525252"/>
      <sz val="9"/>
    </font>
    <font>
      <name val="Segoe UI"/>
      <b val="1"/>
      <color rgb="00161616"/>
      <sz val="10"/>
    </font>
  </fonts>
  <fills count="3">
    <fill>
      <patternFill/>
    </fill>
    <fill>
      <patternFill patternType="gray125"/>
    </fill>
    <fill>
      <patternFill patternType="solid">
        <fgColor rgb="00E8F1FF"/>
      </patternFill>
    </fill>
  </fills>
  <borders count="5">
    <border>
      <left/>
      <right/>
      <top/>
      <bottom/>
      <diagonal/>
    </border>
    <border>
      <top style="thin">
        <color rgb="00161616"/>
      </top>
    </border>
    <border>
      <left style="thin">
        <color rgb="00A6C8FF"/>
      </left>
      <right style="thin">
        <color rgb="00A6C8FF"/>
      </right>
      <top style="thin">
        <color rgb="00A6C8FF"/>
      </top>
      <bottom style="thin">
        <color rgb="00A6C8FF"/>
      </bottom>
    </border>
    <border>
      <bottom style="thin">
        <color rgb="00E0E0E0"/>
      </bottom>
    </border>
    <border>
      <bottom style="thin">
        <color rgb="00161616"/>
      </bottom>
    </border>
  </borders>
  <cellStyleXfs count="1">
    <xf numFmtId="0" fontId="0" fillId="0" borderId="0"/>
  </cellStyleXfs>
  <cellXfs count="23">
    <xf numFmtId="0" fontId="0" fillId="0" borderId="0" pivotButton="0" quotePrefix="0" xfId="0"/>
    <xf numFmtId="0" fontId="1" fillId="0" borderId="0" pivotButton="0" quotePrefix="0" xfId="0"/>
    <xf numFmtId="0" fontId="2" fillId="0" borderId="0" applyAlignment="1" pivotButton="0" quotePrefix="0" xfId="0">
      <alignment horizontal="left" vertical="center"/>
    </xf>
    <xf numFmtId="0" fontId="3" fillId="0" borderId="0" applyAlignment="1" pivotButton="0" quotePrefix="0" xfId="0">
      <alignment horizontal="left" vertical="center"/>
    </xf>
    <xf numFmtId="0" fontId="0" fillId="0" borderId="1" pivotButton="0" quotePrefix="0" xfId="0"/>
    <xf numFmtId="0" fontId="4" fillId="2" borderId="2" pivotButton="0" quotePrefix="0" xfId="0"/>
    <xf numFmtId="0" fontId="5" fillId="0" borderId="0" pivotButton="0" quotePrefix="0" xfId="0"/>
    <xf numFmtId="0" fontId="6" fillId="0" borderId="0" applyAlignment="1" pivotButton="0" quotePrefix="0" xfId="0">
      <alignment horizontal="left" vertical="center"/>
    </xf>
    <xf numFmtId="0" fontId="0" fillId="0" borderId="3" pivotButton="0" quotePrefix="0" xfId="0"/>
    <xf numFmtId="0" fontId="7" fillId="0" borderId="0" applyAlignment="1" pivotButton="0" quotePrefix="0" xfId="0">
      <alignment horizontal="left" vertical="center"/>
    </xf>
    <xf numFmtId="0" fontId="5" fillId="0" borderId="0" applyAlignment="1" pivotButton="0" quotePrefix="0" xfId="0">
      <alignment horizontal="left" vertical="center"/>
    </xf>
    <xf numFmtId="3" fontId="8" fillId="2" borderId="2" applyAlignment="1" pivotButton="0" quotePrefix="0" xfId="0">
      <alignment horizontal="right" vertical="center"/>
    </xf>
    <xf numFmtId="164" fontId="8" fillId="2" borderId="2" applyAlignment="1" pivotButton="0" quotePrefix="0" xfId="0">
      <alignment horizontal="right" vertical="center"/>
    </xf>
    <xf numFmtId="2" fontId="8" fillId="2" borderId="2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top" wrapText="1"/>
    </xf>
    <xf numFmtId="0" fontId="9" fillId="0" borderId="4" applyAlignment="1" pivotButton="0" quotePrefix="0" xfId="0">
      <alignment horizontal="left" vertical="center"/>
    </xf>
    <xf numFmtId="0" fontId="9" fillId="0" borderId="4" applyAlignment="1" pivotButton="0" quotePrefix="0" xfId="0">
      <alignment horizontal="center" vertical="center"/>
    </xf>
    <xf numFmtId="0" fontId="3" fillId="0" borderId="0" applyAlignment="1" pivotButton="0" quotePrefix="0" xfId="0">
      <alignment horizontal="center" vertical="center"/>
    </xf>
    <xf numFmtId="164" fontId="7" fillId="0" borderId="0" applyAlignment="1" pivotButton="0" quotePrefix="0" xfId="0">
      <alignment horizontal="right" vertical="center"/>
    </xf>
    <xf numFmtId="3" fontId="7" fillId="0" borderId="0" applyAlignment="1" pivotButton="0" quotePrefix="0" xfId="0">
      <alignment horizontal="right" vertical="center"/>
    </xf>
    <xf numFmtId="4" fontId="7" fillId="0" borderId="0" applyAlignment="1" pivotButton="0" quotePrefix="0" xfId="0">
      <alignment horizontal="right" vertical="center"/>
    </xf>
    <xf numFmtId="3" fontId="10" fillId="0" borderId="0" applyAlignment="1" pivotButton="0" quotePrefix="0" xfId="0">
      <alignment horizontal="right" vertical="center"/>
    </xf>
    <xf numFmtId="2" fontId="7" fillId="0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1</col>
      <colOff>0</colOff>
      <row>0</row>
      <rowOff>0</rowOff>
    </from>
    <ext cx="1600200" cy="200025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tabColor rgb="000F62FE"/>
    <outlinePr summaryBelow="1" summaryRight="1"/>
    <pageSetUpPr fitToPage="1"/>
  </sheetPr>
  <dimension ref="B2:M101"/>
  <sheetViews>
    <sheetView showGridLines="0" zoomScale="100" workbookViewId="0">
      <selection activeCell="A1" sqref="A1"/>
    </sheetView>
  </sheetViews>
  <sheetFormatPr baseColWidth="8" defaultRowHeight="15"/>
  <cols>
    <col width="3" customWidth="1" min="1" max="1"/>
    <col width="20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  <col width="12" customWidth="1" min="8" max="8"/>
    <col width="12" customWidth="1" min="9" max="9"/>
    <col width="13" customWidth="1" min="10" max="10"/>
    <col width="13" customWidth="1" min="11" max="11"/>
    <col width="13" customWidth="1" min="12" max="12"/>
    <col width="12" customWidth="1" min="13" max="13"/>
    <col width="4" customWidth="1" min="14" max="14"/>
  </cols>
  <sheetData>
    <row r="1" ht="26" customHeight="1"/>
    <row r="2" ht="14" customHeight="1">
      <c r="B2" s="1" t="inlineStr">
        <is>
          <t>ФИНТАКТИКА · МОДЕЛЬ</t>
        </is>
      </c>
    </row>
    <row r="3" ht="26" customHeight="1">
      <c r="B3" s="2" t="inlineStr">
        <is>
          <t>Когортный анализ</t>
        </is>
      </c>
    </row>
    <row r="4" ht="15" customHeight="1">
      <c r="B4" s="3" t="inlineStr">
        <is>
          <t>Retention, Churn, LT, ARPU, LTR и LTV по годовым когортам</t>
        </is>
      </c>
    </row>
    <row r="5" ht="6" customHeight="1">
      <c r="B5" s="4" t="n"/>
      <c r="C5" s="4" t="n"/>
      <c r="D5" s="4" t="n"/>
      <c r="E5" s="4" t="n"/>
      <c r="F5" s="4" t="n"/>
      <c r="G5" s="4" t="n"/>
      <c r="H5" s="4" t="n"/>
      <c r="I5" s="4" t="n"/>
      <c r="J5" s="4" t="n"/>
      <c r="K5" s="4" t="n"/>
    </row>
    <row r="7">
      <c r="B7" s="5" t="inlineStr">
        <is>
          <t>Голубые ячейки — ввод</t>
        </is>
      </c>
      <c r="D7" s="6" t="inlineStr">
        <is>
          <t>белые — расчёт по формуле,  серые с синей чертой — итог</t>
        </is>
      </c>
    </row>
    <row r="9" ht="20" customHeight="1">
      <c r="B9" s="7" t="inlineStr">
        <is>
          <t>Параметры</t>
        </is>
      </c>
    </row>
    <row r="10" ht="3" customHeight="1">
      <c r="B10" s="8" t="n"/>
      <c r="C10" s="8" t="n"/>
      <c r="D10" s="8" t="n"/>
      <c r="E10" s="8" t="n"/>
      <c r="F10" s="8" t="n"/>
      <c r="G10" s="8" t="n"/>
      <c r="H10" s="8" t="n"/>
      <c r="I10" s="8" t="n"/>
      <c r="J10" s="8" t="n"/>
      <c r="K10" s="8" t="n"/>
    </row>
    <row r="11">
      <c r="B11" s="9" t="inlineStr">
        <is>
          <t>Длительность периода когорты, месяцев</t>
        </is>
      </c>
      <c r="C11" s="10" t="inlineStr">
        <is>
          <t>мес.</t>
        </is>
      </c>
      <c r="D11" s="11" t="n">
        <v>12</v>
      </c>
    </row>
    <row r="12">
      <c r="B12" s="9" t="inlineStr">
        <is>
          <t>ARPU — средняя выручка на клиента за период</t>
        </is>
      </c>
      <c r="C12" s="10" t="inlineStr">
        <is>
          <t>₽</t>
        </is>
      </c>
      <c r="D12" s="11" t="n">
        <v>118000</v>
      </c>
    </row>
    <row r="13">
      <c r="B13" s="9" t="inlineStr">
        <is>
          <t>Маржинальность выручки</t>
        </is>
      </c>
      <c r="C13" s="10" t="inlineStr">
        <is>
          <t>%</t>
        </is>
      </c>
      <c r="D13" s="12" t="n">
        <v>0.66</v>
      </c>
    </row>
    <row r="14">
      <c r="B14" s="9" t="inlineStr">
        <is>
          <t>Целевое отношение LTV к CAC</t>
        </is>
      </c>
      <c r="C14" s="10" t="inlineStr">
        <is>
          <t>×</t>
        </is>
      </c>
      <c r="D14" s="13" t="n">
        <v>3</v>
      </c>
    </row>
    <row r="15" ht="38" customHeight="1">
      <c r="B15" s="14" t="inlineStr">
        <is>
          <t>Шаг когорты задаётся длительностью периода: 12 — годовые когорты, 3 — квартальные, 1 — месячные. Retention, Churn, LT и ARPU считаются в выбранном периоде, а отдельной строкой приводятся к годам. ARPU задана общей для всех когорт: тогда разница между ними объясняется только удержанием.</t>
        </is>
      </c>
    </row>
    <row r="17" ht="20" customHeight="1">
      <c r="B17" s="7" t="inlineStr">
        <is>
          <t>Retention — доля клиентов, оставшихся к началу периода</t>
        </is>
      </c>
    </row>
    <row r="18" ht="3" customHeight="1">
      <c r="B18" s="8" t="n"/>
      <c r="C18" s="8" t="n"/>
      <c r="D18" s="8" t="n"/>
      <c r="E18" s="8" t="n"/>
      <c r="F18" s="8" t="n"/>
      <c r="G18" s="8" t="n"/>
      <c r="H18" s="8" t="n"/>
      <c r="I18" s="8" t="n"/>
      <c r="J18" s="8" t="n"/>
      <c r="K18" s="8" t="n"/>
      <c r="L18" s="8" t="n"/>
      <c r="M18" s="8" t="n"/>
    </row>
    <row r="19" ht="18" customHeight="1">
      <c r="B19" s="15" t="inlineStr">
        <is>
          <t>Когорта</t>
        </is>
      </c>
      <c r="C19" s="16" t="inlineStr">
        <is>
          <t>Пришло</t>
        </is>
      </c>
      <c r="D19" s="16" t="inlineStr">
        <is>
          <t>Период 0</t>
        </is>
      </c>
      <c r="E19" s="16" t="inlineStr">
        <is>
          <t>Период 1</t>
        </is>
      </c>
      <c r="F19" s="16" t="inlineStr">
        <is>
          <t>Период 2</t>
        </is>
      </c>
      <c r="G19" s="16" t="inlineStr">
        <is>
          <t>Период 3</t>
        </is>
      </c>
      <c r="H19" s="16" t="inlineStr">
        <is>
          <t>Период 4</t>
        </is>
      </c>
      <c r="I19" s="16" t="inlineStr">
        <is>
          <t>Период 5</t>
        </is>
      </c>
    </row>
    <row r="20">
      <c r="B20" s="9" t="inlineStr">
        <is>
          <t>2020</t>
        </is>
      </c>
      <c r="C20" s="11" t="n">
        <v>420</v>
      </c>
      <c r="D20" s="12" t="n">
        <v>1</v>
      </c>
      <c r="E20" s="12" t="n">
        <v>0.58</v>
      </c>
      <c r="F20" s="12" t="n">
        <v>0.44</v>
      </c>
      <c r="G20" s="12" t="n">
        <v>0.37</v>
      </c>
      <c r="H20" s="12" t="n">
        <v>0.33</v>
      </c>
      <c r="I20" s="12" t="n">
        <v>0.3</v>
      </c>
    </row>
    <row r="21">
      <c r="B21" s="9" t="inlineStr">
        <is>
          <t>2021</t>
        </is>
      </c>
      <c r="C21" s="11" t="n">
        <v>510</v>
      </c>
      <c r="D21" s="12" t="n">
        <v>1</v>
      </c>
      <c r="E21" s="12" t="n">
        <v>0.61</v>
      </c>
      <c r="F21" s="12" t="n">
        <v>0.47</v>
      </c>
      <c r="G21" s="12" t="n">
        <v>0.4</v>
      </c>
      <c r="H21" s="12" t="n">
        <v>0.36</v>
      </c>
      <c r="I21" s="17" t="inlineStr">
        <is>
          <t>—</t>
        </is>
      </c>
    </row>
    <row r="22">
      <c r="B22" s="9" t="inlineStr">
        <is>
          <t>2022</t>
        </is>
      </c>
      <c r="C22" s="11" t="n">
        <v>680</v>
      </c>
      <c r="D22" s="12" t="n">
        <v>1</v>
      </c>
      <c r="E22" s="12" t="n">
        <v>0.55</v>
      </c>
      <c r="F22" s="12" t="n">
        <v>0.41</v>
      </c>
      <c r="G22" s="12" t="n">
        <v>0.35</v>
      </c>
      <c r="H22" s="17" t="inlineStr">
        <is>
          <t>—</t>
        </is>
      </c>
      <c r="I22" s="17" t="inlineStr">
        <is>
          <t>—</t>
        </is>
      </c>
    </row>
    <row r="23">
      <c r="B23" s="9" t="inlineStr">
        <is>
          <t>2023</t>
        </is>
      </c>
      <c r="C23" s="11" t="n">
        <v>740</v>
      </c>
      <c r="D23" s="12" t="n">
        <v>1</v>
      </c>
      <c r="E23" s="12" t="n">
        <v>0.66</v>
      </c>
      <c r="F23" s="12" t="n">
        <v>0.52</v>
      </c>
      <c r="G23" s="17" t="inlineStr">
        <is>
          <t>—</t>
        </is>
      </c>
      <c r="H23" s="17" t="inlineStr">
        <is>
          <t>—</t>
        </is>
      </c>
      <c r="I23" s="17" t="inlineStr">
        <is>
          <t>—</t>
        </is>
      </c>
    </row>
    <row r="24">
      <c r="B24" s="9" t="inlineStr">
        <is>
          <t>2024</t>
        </is>
      </c>
      <c r="C24" s="11" t="n">
        <v>810</v>
      </c>
      <c r="D24" s="12" t="n">
        <v>1</v>
      </c>
      <c r="E24" s="12" t="n">
        <v>0.63</v>
      </c>
      <c r="F24" s="17" t="inlineStr">
        <is>
          <t>—</t>
        </is>
      </c>
      <c r="G24" s="17" t="inlineStr">
        <is>
          <t>—</t>
        </is>
      </c>
      <c r="H24" s="17" t="inlineStr">
        <is>
          <t>—</t>
        </is>
      </c>
      <c r="I24" s="17" t="inlineStr">
        <is>
          <t>—</t>
        </is>
      </c>
    </row>
    <row r="25">
      <c r="B25" s="9" t="inlineStr">
        <is>
          <t>2025</t>
        </is>
      </c>
      <c r="C25" s="11" t="n">
        <v>950</v>
      </c>
      <c r="D25" s="12" t="n">
        <v>1</v>
      </c>
      <c r="E25" s="17" t="inlineStr">
        <is>
          <t>—</t>
        </is>
      </c>
      <c r="F25" s="17" t="inlineStr">
        <is>
          <t>—</t>
        </is>
      </c>
      <c r="G25" s="17" t="inlineStr">
        <is>
          <t>—</t>
        </is>
      </c>
      <c r="H25" s="17" t="inlineStr">
        <is>
          <t>—</t>
        </is>
      </c>
      <c r="I25" s="17" t="inlineStr">
        <is>
          <t>—</t>
        </is>
      </c>
    </row>
    <row r="27" ht="20" customHeight="1">
      <c r="B27" s="7" t="inlineStr">
        <is>
          <t>Churn — отток за период</t>
        </is>
      </c>
    </row>
    <row r="28" ht="3" customHeight="1">
      <c r="B28" s="8" t="n"/>
      <c r="C28" s="8" t="n"/>
      <c r="D28" s="8" t="n"/>
      <c r="E28" s="8" t="n"/>
      <c r="F28" s="8" t="n"/>
      <c r="G28" s="8" t="n"/>
      <c r="H28" s="8" t="n"/>
      <c r="I28" s="8" t="n"/>
      <c r="J28" s="8" t="n"/>
      <c r="K28" s="8" t="n"/>
      <c r="L28" s="8" t="n"/>
      <c r="M28" s="8" t="n"/>
    </row>
    <row r="29" ht="18" customHeight="1">
      <c r="B29" s="15" t="inlineStr">
        <is>
          <t>Когорта</t>
        </is>
      </c>
      <c r="C29" s="16" t="inlineStr"/>
      <c r="D29" s="16" t="inlineStr">
        <is>
          <t>Период 0</t>
        </is>
      </c>
      <c r="E29" s="16" t="inlineStr">
        <is>
          <t>Период 1</t>
        </is>
      </c>
      <c r="F29" s="16" t="inlineStr">
        <is>
          <t>Период 2</t>
        </is>
      </c>
      <c r="G29" s="16" t="inlineStr">
        <is>
          <t>Период 3</t>
        </is>
      </c>
      <c r="H29" s="16" t="inlineStr">
        <is>
          <t>Период 4</t>
        </is>
      </c>
      <c r="I29" s="16" t="inlineStr">
        <is>
          <t>Период 5</t>
        </is>
      </c>
    </row>
    <row r="30">
      <c r="B30" s="9" t="inlineStr">
        <is>
          <t>2020</t>
        </is>
      </c>
      <c r="D30" s="17" t="inlineStr">
        <is>
          <t>—</t>
        </is>
      </c>
      <c r="E30" s="18">
        <f>1-E20/D20</f>
        <v/>
      </c>
      <c r="F30" s="18">
        <f>1-F20/E20</f>
        <v/>
      </c>
      <c r="G30" s="18">
        <f>1-G20/F20</f>
        <v/>
      </c>
      <c r="H30" s="18">
        <f>1-H20/G20</f>
        <v/>
      </c>
      <c r="I30" s="18">
        <f>1-I20/H20</f>
        <v/>
      </c>
    </row>
    <row r="31">
      <c r="B31" s="9" t="inlineStr">
        <is>
          <t>2021</t>
        </is>
      </c>
      <c r="D31" s="17" t="inlineStr">
        <is>
          <t>—</t>
        </is>
      </c>
      <c r="E31" s="18">
        <f>1-E21/D21</f>
        <v/>
      </c>
      <c r="F31" s="18">
        <f>1-F21/E21</f>
        <v/>
      </c>
      <c r="G31" s="18">
        <f>1-G21/F21</f>
        <v/>
      </c>
      <c r="H31" s="18">
        <f>1-H21/G21</f>
        <v/>
      </c>
      <c r="I31" s="17" t="inlineStr">
        <is>
          <t>—</t>
        </is>
      </c>
    </row>
    <row r="32">
      <c r="B32" s="9" t="inlineStr">
        <is>
          <t>2022</t>
        </is>
      </c>
      <c r="D32" s="17" t="inlineStr">
        <is>
          <t>—</t>
        </is>
      </c>
      <c r="E32" s="18">
        <f>1-E22/D22</f>
        <v/>
      </c>
      <c r="F32" s="18">
        <f>1-F22/E22</f>
        <v/>
      </c>
      <c r="G32" s="18">
        <f>1-G22/F22</f>
        <v/>
      </c>
      <c r="H32" s="17" t="inlineStr">
        <is>
          <t>—</t>
        </is>
      </c>
      <c r="I32" s="17" t="inlineStr">
        <is>
          <t>—</t>
        </is>
      </c>
    </row>
    <row r="33">
      <c r="B33" s="9" t="inlineStr">
        <is>
          <t>2023</t>
        </is>
      </c>
      <c r="D33" s="17" t="inlineStr">
        <is>
          <t>—</t>
        </is>
      </c>
      <c r="E33" s="18">
        <f>1-E23/D23</f>
        <v/>
      </c>
      <c r="F33" s="18">
        <f>1-F23/E23</f>
        <v/>
      </c>
      <c r="G33" s="17" t="inlineStr">
        <is>
          <t>—</t>
        </is>
      </c>
      <c r="H33" s="17" t="inlineStr">
        <is>
          <t>—</t>
        </is>
      </c>
      <c r="I33" s="17" t="inlineStr">
        <is>
          <t>—</t>
        </is>
      </c>
    </row>
    <row r="34">
      <c r="B34" s="9" t="inlineStr">
        <is>
          <t>2024</t>
        </is>
      </c>
      <c r="D34" s="17" t="inlineStr">
        <is>
          <t>—</t>
        </is>
      </c>
      <c r="E34" s="18">
        <f>1-E24/D24</f>
        <v/>
      </c>
      <c r="F34" s="17" t="inlineStr">
        <is>
          <t>—</t>
        </is>
      </c>
      <c r="G34" s="17" t="inlineStr">
        <is>
          <t>—</t>
        </is>
      </c>
      <c r="H34" s="17" t="inlineStr">
        <is>
          <t>—</t>
        </is>
      </c>
      <c r="I34" s="17" t="inlineStr">
        <is>
          <t>—</t>
        </is>
      </c>
    </row>
    <row r="35">
      <c r="B35" s="9" t="inlineStr">
        <is>
          <t>2025</t>
        </is>
      </c>
      <c r="D35" s="17" t="inlineStr">
        <is>
          <t>—</t>
        </is>
      </c>
      <c r="E35" s="17" t="inlineStr">
        <is>
          <t>—</t>
        </is>
      </c>
      <c r="F35" s="17" t="inlineStr">
        <is>
          <t>—</t>
        </is>
      </c>
      <c r="G35" s="17" t="inlineStr">
        <is>
          <t>—</t>
        </is>
      </c>
      <c r="H35" s="17" t="inlineStr">
        <is>
          <t>—</t>
        </is>
      </c>
      <c r="I35" s="17" t="inlineStr">
        <is>
          <t>—</t>
        </is>
      </c>
    </row>
    <row r="37" ht="20" customHeight="1">
      <c r="B37" s="7" t="inlineStr">
        <is>
          <t>Активные клиенты</t>
        </is>
      </c>
    </row>
    <row r="38" ht="3" customHeight="1">
      <c r="B38" s="8" t="n"/>
      <c r="C38" s="8" t="n"/>
      <c r="D38" s="8" t="n"/>
      <c r="E38" s="8" t="n"/>
      <c r="F38" s="8" t="n"/>
      <c r="G38" s="8" t="n"/>
      <c r="H38" s="8" t="n"/>
      <c r="I38" s="8" t="n"/>
      <c r="J38" s="8" t="n"/>
      <c r="K38" s="8" t="n"/>
      <c r="L38" s="8" t="n"/>
      <c r="M38" s="8" t="n"/>
    </row>
    <row r="39" ht="18" customHeight="1">
      <c r="B39" s="15" t="inlineStr">
        <is>
          <t>Когорта</t>
        </is>
      </c>
      <c r="C39" s="16" t="inlineStr">
        <is>
          <t>Пришло</t>
        </is>
      </c>
      <c r="D39" s="16" t="inlineStr">
        <is>
          <t>Период 0</t>
        </is>
      </c>
      <c r="E39" s="16" t="inlineStr">
        <is>
          <t>Период 1</t>
        </is>
      </c>
      <c r="F39" s="16" t="inlineStr">
        <is>
          <t>Период 2</t>
        </is>
      </c>
      <c r="G39" s="16" t="inlineStr">
        <is>
          <t>Период 3</t>
        </is>
      </c>
      <c r="H39" s="16" t="inlineStr">
        <is>
          <t>Период 4</t>
        </is>
      </c>
      <c r="I39" s="16" t="inlineStr">
        <is>
          <t>Период 5</t>
        </is>
      </c>
    </row>
    <row r="40">
      <c r="B40" s="9" t="inlineStr">
        <is>
          <t>2020</t>
        </is>
      </c>
      <c r="C40" s="19">
        <f>C20</f>
        <v/>
      </c>
      <c r="D40" s="20">
        <f>$C20*D20</f>
        <v/>
      </c>
      <c r="E40" s="20">
        <f>$C20*E20</f>
        <v/>
      </c>
      <c r="F40" s="20">
        <f>$C20*F20</f>
        <v/>
      </c>
      <c r="G40" s="20">
        <f>$C20*G20</f>
        <v/>
      </c>
      <c r="H40" s="20">
        <f>$C20*H20</f>
        <v/>
      </c>
      <c r="I40" s="20">
        <f>$C20*I20</f>
        <v/>
      </c>
    </row>
    <row r="41">
      <c r="B41" s="9" t="inlineStr">
        <is>
          <t>2021</t>
        </is>
      </c>
      <c r="C41" s="19">
        <f>C21</f>
        <v/>
      </c>
      <c r="D41" s="20">
        <f>$C21*D21</f>
        <v/>
      </c>
      <c r="E41" s="20">
        <f>$C21*E21</f>
        <v/>
      </c>
      <c r="F41" s="20">
        <f>$C21*F21</f>
        <v/>
      </c>
      <c r="G41" s="20">
        <f>$C21*G21</f>
        <v/>
      </c>
      <c r="H41" s="20">
        <f>$C21*H21</f>
        <v/>
      </c>
      <c r="I41" s="17" t="inlineStr">
        <is>
          <t>—</t>
        </is>
      </c>
    </row>
    <row r="42">
      <c r="B42" s="9" t="inlineStr">
        <is>
          <t>2022</t>
        </is>
      </c>
      <c r="C42" s="19">
        <f>C22</f>
        <v/>
      </c>
      <c r="D42" s="20">
        <f>$C22*D22</f>
        <v/>
      </c>
      <c r="E42" s="20">
        <f>$C22*E22</f>
        <v/>
      </c>
      <c r="F42" s="20">
        <f>$C22*F22</f>
        <v/>
      </c>
      <c r="G42" s="20">
        <f>$C22*G22</f>
        <v/>
      </c>
      <c r="H42" s="17" t="inlineStr">
        <is>
          <t>—</t>
        </is>
      </c>
      <c r="I42" s="17" t="inlineStr">
        <is>
          <t>—</t>
        </is>
      </c>
    </row>
    <row r="43">
      <c r="B43" s="9" t="inlineStr">
        <is>
          <t>2023</t>
        </is>
      </c>
      <c r="C43" s="19">
        <f>C23</f>
        <v/>
      </c>
      <c r="D43" s="20">
        <f>$C23*D23</f>
        <v/>
      </c>
      <c r="E43" s="20">
        <f>$C23*E23</f>
        <v/>
      </c>
      <c r="F43" s="20">
        <f>$C23*F23</f>
        <v/>
      </c>
      <c r="G43" s="17" t="inlineStr">
        <is>
          <t>—</t>
        </is>
      </c>
      <c r="H43" s="17" t="inlineStr">
        <is>
          <t>—</t>
        </is>
      </c>
      <c r="I43" s="17" t="inlineStr">
        <is>
          <t>—</t>
        </is>
      </c>
    </row>
    <row r="44">
      <c r="B44" s="9" t="inlineStr">
        <is>
          <t>2024</t>
        </is>
      </c>
      <c r="C44" s="19">
        <f>C24</f>
        <v/>
      </c>
      <c r="D44" s="20">
        <f>$C24*D24</f>
        <v/>
      </c>
      <c r="E44" s="20">
        <f>$C24*E24</f>
        <v/>
      </c>
      <c r="F44" s="17" t="inlineStr">
        <is>
          <t>—</t>
        </is>
      </c>
      <c r="G44" s="17" t="inlineStr">
        <is>
          <t>—</t>
        </is>
      </c>
      <c r="H44" s="17" t="inlineStr">
        <is>
          <t>—</t>
        </is>
      </c>
      <c r="I44" s="17" t="inlineStr">
        <is>
          <t>—</t>
        </is>
      </c>
    </row>
    <row r="45">
      <c r="B45" s="9" t="inlineStr">
        <is>
          <t>2025</t>
        </is>
      </c>
      <c r="C45" s="19">
        <f>C25</f>
        <v/>
      </c>
      <c r="D45" s="20">
        <f>$C25*D25</f>
        <v/>
      </c>
      <c r="E45" s="17" t="inlineStr">
        <is>
          <t>—</t>
        </is>
      </c>
      <c r="F45" s="17" t="inlineStr">
        <is>
          <t>—</t>
        </is>
      </c>
      <c r="G45" s="17" t="inlineStr">
        <is>
          <t>—</t>
        </is>
      </c>
      <c r="H45" s="17" t="inlineStr">
        <is>
          <t>—</t>
        </is>
      </c>
      <c r="I45" s="17" t="inlineStr">
        <is>
          <t>—</t>
        </is>
      </c>
    </row>
    <row r="47" ht="20" customHeight="1">
      <c r="B47" s="7" t="inlineStr">
        <is>
          <t>Выручка когорты за период</t>
        </is>
      </c>
    </row>
    <row r="48" ht="3" customHeight="1">
      <c r="B48" s="8" t="n"/>
      <c r="C48" s="8" t="n"/>
      <c r="D48" s="8" t="n"/>
      <c r="E48" s="8" t="n"/>
      <c r="F48" s="8" t="n"/>
      <c r="G48" s="8" t="n"/>
      <c r="H48" s="8" t="n"/>
      <c r="I48" s="8" t="n"/>
      <c r="J48" s="8" t="n"/>
      <c r="K48" s="8" t="n"/>
      <c r="L48" s="8" t="n"/>
      <c r="M48" s="8" t="n"/>
    </row>
    <row r="49" ht="18" customHeight="1">
      <c r="B49" s="15" t="inlineStr">
        <is>
          <t>Когорта</t>
        </is>
      </c>
      <c r="C49" s="16" t="inlineStr">
        <is>
          <t>Всего</t>
        </is>
      </c>
      <c r="D49" s="16" t="inlineStr">
        <is>
          <t>Период 0</t>
        </is>
      </c>
      <c r="E49" s="16" t="inlineStr">
        <is>
          <t>Период 1</t>
        </is>
      </c>
      <c r="F49" s="16" t="inlineStr">
        <is>
          <t>Период 2</t>
        </is>
      </c>
      <c r="G49" s="16" t="inlineStr">
        <is>
          <t>Период 3</t>
        </is>
      </c>
      <c r="H49" s="16" t="inlineStr">
        <is>
          <t>Период 4</t>
        </is>
      </c>
      <c r="I49" s="16" t="inlineStr">
        <is>
          <t>Период 5</t>
        </is>
      </c>
    </row>
    <row r="50">
      <c r="B50" s="9" t="inlineStr">
        <is>
          <t>2020</t>
        </is>
      </c>
      <c r="C50" s="21">
        <f>SUM(D50:I50)</f>
        <v/>
      </c>
      <c r="D50" s="19">
        <f>D40*ARPU</f>
        <v/>
      </c>
      <c r="E50" s="19">
        <f>E40*ARPU</f>
        <v/>
      </c>
      <c r="F50" s="19">
        <f>F40*ARPU</f>
        <v/>
      </c>
      <c r="G50" s="19">
        <f>G40*ARPU</f>
        <v/>
      </c>
      <c r="H50" s="19">
        <f>H40*ARPU</f>
        <v/>
      </c>
      <c r="I50" s="19">
        <f>I40*ARPU</f>
        <v/>
      </c>
    </row>
    <row r="51">
      <c r="B51" s="9" t="inlineStr">
        <is>
          <t>2021</t>
        </is>
      </c>
      <c r="C51" s="21">
        <f>SUM(D51:H51)</f>
        <v/>
      </c>
      <c r="D51" s="19">
        <f>D41*ARPU</f>
        <v/>
      </c>
      <c r="E51" s="19">
        <f>E41*ARPU</f>
        <v/>
      </c>
      <c r="F51" s="19">
        <f>F41*ARPU</f>
        <v/>
      </c>
      <c r="G51" s="19">
        <f>G41*ARPU</f>
        <v/>
      </c>
      <c r="H51" s="19">
        <f>H41*ARPU</f>
        <v/>
      </c>
      <c r="I51" s="17" t="inlineStr">
        <is>
          <t>—</t>
        </is>
      </c>
    </row>
    <row r="52">
      <c r="B52" s="9" t="inlineStr">
        <is>
          <t>2022</t>
        </is>
      </c>
      <c r="C52" s="21">
        <f>SUM(D52:G52)</f>
        <v/>
      </c>
      <c r="D52" s="19">
        <f>D42*ARPU</f>
        <v/>
      </c>
      <c r="E52" s="19">
        <f>E42*ARPU</f>
        <v/>
      </c>
      <c r="F52" s="19">
        <f>F42*ARPU</f>
        <v/>
      </c>
      <c r="G52" s="19">
        <f>G42*ARPU</f>
        <v/>
      </c>
      <c r="H52" s="17" t="inlineStr">
        <is>
          <t>—</t>
        </is>
      </c>
      <c r="I52" s="17" t="inlineStr">
        <is>
          <t>—</t>
        </is>
      </c>
    </row>
    <row r="53">
      <c r="B53" s="9" t="inlineStr">
        <is>
          <t>2023</t>
        </is>
      </c>
      <c r="C53" s="21">
        <f>SUM(D53:F53)</f>
        <v/>
      </c>
      <c r="D53" s="19">
        <f>D43*ARPU</f>
        <v/>
      </c>
      <c r="E53" s="19">
        <f>E43*ARPU</f>
        <v/>
      </c>
      <c r="F53" s="19">
        <f>F43*ARPU</f>
        <v/>
      </c>
      <c r="G53" s="17" t="inlineStr">
        <is>
          <t>—</t>
        </is>
      </c>
      <c r="H53" s="17" t="inlineStr">
        <is>
          <t>—</t>
        </is>
      </c>
      <c r="I53" s="17" t="inlineStr">
        <is>
          <t>—</t>
        </is>
      </c>
    </row>
    <row r="54">
      <c r="B54" s="9" t="inlineStr">
        <is>
          <t>2024</t>
        </is>
      </c>
      <c r="C54" s="21">
        <f>SUM(D54:E54)</f>
        <v/>
      </c>
      <c r="D54" s="19">
        <f>D44*ARPU</f>
        <v/>
      </c>
      <c r="E54" s="19">
        <f>E44*ARPU</f>
        <v/>
      </c>
      <c r="F54" s="17" t="inlineStr">
        <is>
          <t>—</t>
        </is>
      </c>
      <c r="G54" s="17" t="inlineStr">
        <is>
          <t>—</t>
        </is>
      </c>
      <c r="H54" s="17" t="inlineStr">
        <is>
          <t>—</t>
        </is>
      </c>
      <c r="I54" s="17" t="inlineStr">
        <is>
          <t>—</t>
        </is>
      </c>
    </row>
    <row r="55">
      <c r="B55" s="9" t="inlineStr">
        <is>
          <t>2025</t>
        </is>
      </c>
      <c r="C55" s="21">
        <f>SUM(D55:D55)</f>
        <v/>
      </c>
      <c r="D55" s="19">
        <f>D45*ARPU</f>
        <v/>
      </c>
      <c r="E55" s="17" t="inlineStr">
        <is>
          <t>—</t>
        </is>
      </c>
      <c r="F55" s="17" t="inlineStr">
        <is>
          <t>—</t>
        </is>
      </c>
      <c r="G55" s="17" t="inlineStr">
        <is>
          <t>—</t>
        </is>
      </c>
      <c r="H55" s="17" t="inlineStr">
        <is>
          <t>—</t>
        </is>
      </c>
      <c r="I55" s="17" t="inlineStr">
        <is>
          <t>—</t>
        </is>
      </c>
    </row>
    <row r="57" ht="20" customHeight="1">
      <c r="B57" s="7" t="inlineStr">
        <is>
          <t>Метрики когорт</t>
        </is>
      </c>
    </row>
    <row r="58" ht="3" customHeight="1">
      <c r="B58" s="8" t="n"/>
      <c r="C58" s="8" t="n"/>
      <c r="D58" s="8" t="n"/>
      <c r="E58" s="8" t="n"/>
      <c r="F58" s="8" t="n"/>
      <c r="G58" s="8" t="n"/>
      <c r="H58" s="8" t="n"/>
      <c r="I58" s="8" t="n"/>
      <c r="J58" s="8" t="n"/>
      <c r="K58" s="8" t="n"/>
      <c r="L58" s="8" t="n"/>
      <c r="M58" s="8" t="n"/>
    </row>
    <row r="59" ht="18" customHeight="1">
      <c r="B59" s="15" t="inlineStr">
        <is>
          <t>Когорта</t>
        </is>
      </c>
      <c r="C59" s="16" t="inlineStr">
        <is>
          <t>CAC</t>
        </is>
      </c>
      <c r="D59" s="16" t="inlineStr">
        <is>
          <t>Retention 1</t>
        </is>
      </c>
      <c r="E59" s="16" t="inlineStr">
        <is>
          <t>Churn 1</t>
        </is>
      </c>
      <c r="F59" s="16" t="inlineStr">
        <is>
          <t>LT, периодов</t>
        </is>
      </c>
      <c r="G59" s="16" t="inlineStr">
        <is>
          <t>LTR</t>
        </is>
      </c>
      <c r="H59" s="16" t="inlineStr">
        <is>
          <t>LTV</t>
        </is>
      </c>
      <c r="I59" s="16" t="inlineStr">
        <is>
          <t>LTV / CAC</t>
        </is>
      </c>
      <c r="J59" s="16" t="inlineStr">
        <is>
          <t>Payback, периодов</t>
        </is>
      </c>
      <c r="K59" s="16" t="inlineStr">
        <is>
          <t>Прибыль когорты</t>
        </is>
      </c>
    </row>
    <row r="60">
      <c r="B60" s="9" t="inlineStr">
        <is>
          <t>2020</t>
        </is>
      </c>
      <c r="C60" s="11" t="n">
        <v>3800</v>
      </c>
      <c r="D60" s="18">
        <f>E20</f>
        <v/>
      </c>
      <c r="E60" s="18">
        <f>1-D60</f>
        <v/>
      </c>
      <c r="F60" s="20">
        <f>SUM(D20:I20)</f>
        <v/>
      </c>
      <c r="G60" s="19">
        <f>F60*ARPU</f>
        <v/>
      </c>
      <c r="H60" s="21">
        <f>G60*Маржинальность</f>
        <v/>
      </c>
      <c r="I60" s="22">
        <f>IF(C60=0,0,H60/C60)</f>
        <v/>
      </c>
      <c r="J60" s="20">
        <f>IF(ARPU*Маржинальность=0,0,C60/(ARPU*Маржинальность))</f>
        <v/>
      </c>
      <c r="K60" s="19">
        <f>$C20*(H60-C60)</f>
        <v/>
      </c>
    </row>
    <row r="61">
      <c r="B61" s="9" t="inlineStr">
        <is>
          <t>2021</t>
        </is>
      </c>
      <c r="C61" s="11" t="n">
        <v>4300</v>
      </c>
      <c r="D61" s="18">
        <f>E21</f>
        <v/>
      </c>
      <c r="E61" s="18">
        <f>1-D61</f>
        <v/>
      </c>
      <c r="F61" s="20">
        <f>SUM(D21:H21)</f>
        <v/>
      </c>
      <c r="G61" s="19">
        <f>F61*ARPU</f>
        <v/>
      </c>
      <c r="H61" s="21">
        <f>G61*Маржинальность</f>
        <v/>
      </c>
      <c r="I61" s="22">
        <f>IF(C61=0,0,H61/C61)</f>
        <v/>
      </c>
      <c r="J61" s="20">
        <f>IF(ARPU*Маржинальность=0,0,C61/(ARPU*Маржинальность))</f>
        <v/>
      </c>
      <c r="K61" s="19">
        <f>$C21*(H61-C61)</f>
        <v/>
      </c>
    </row>
    <row r="62">
      <c r="B62" s="9" t="inlineStr">
        <is>
          <t>2022</t>
        </is>
      </c>
      <c r="C62" s="11" t="n">
        <v>5100</v>
      </c>
      <c r="D62" s="18">
        <f>E22</f>
        <v/>
      </c>
      <c r="E62" s="18">
        <f>1-D62</f>
        <v/>
      </c>
      <c r="F62" s="20">
        <f>SUM(D22:G22)</f>
        <v/>
      </c>
      <c r="G62" s="19">
        <f>F62*ARPU</f>
        <v/>
      </c>
      <c r="H62" s="21">
        <f>G62*Маржинальность</f>
        <v/>
      </c>
      <c r="I62" s="22">
        <f>IF(C62=0,0,H62/C62)</f>
        <v/>
      </c>
      <c r="J62" s="20">
        <f>IF(ARPU*Маржинальность=0,0,C62/(ARPU*Маржинальность))</f>
        <v/>
      </c>
      <c r="K62" s="19">
        <f>$C22*(H62-C62)</f>
        <v/>
      </c>
    </row>
    <row r="63">
      <c r="B63" s="9" t="inlineStr">
        <is>
          <t>2023</t>
        </is>
      </c>
      <c r="C63" s="11" t="n">
        <v>6200</v>
      </c>
      <c r="D63" s="18">
        <f>E23</f>
        <v/>
      </c>
      <c r="E63" s="18">
        <f>1-D63</f>
        <v/>
      </c>
      <c r="F63" s="20">
        <f>SUM(D23:F23)</f>
        <v/>
      </c>
      <c r="G63" s="19">
        <f>F63*ARPU</f>
        <v/>
      </c>
      <c r="H63" s="21">
        <f>G63*Маржинальность</f>
        <v/>
      </c>
      <c r="I63" s="22">
        <f>IF(C63=0,0,H63/C63)</f>
        <v/>
      </c>
      <c r="J63" s="20">
        <f>IF(ARPU*Маржинальность=0,0,C63/(ARPU*Маржинальность))</f>
        <v/>
      </c>
      <c r="K63" s="19">
        <f>$C23*(H63-C63)</f>
        <v/>
      </c>
    </row>
    <row r="64">
      <c r="B64" s="9" t="inlineStr">
        <is>
          <t>2024</t>
        </is>
      </c>
      <c r="C64" s="11" t="n">
        <v>6900</v>
      </c>
      <c r="D64" s="18">
        <f>E24</f>
        <v/>
      </c>
      <c r="E64" s="18">
        <f>1-D64</f>
        <v/>
      </c>
      <c r="F64" s="20">
        <f>SUM(D24:E24)</f>
        <v/>
      </c>
      <c r="G64" s="19">
        <f>F64*ARPU</f>
        <v/>
      </c>
      <c r="H64" s="21">
        <f>G64*Маржинальность</f>
        <v/>
      </c>
      <c r="I64" s="22">
        <f>IF(C64=0,0,H64/C64)</f>
        <v/>
      </c>
      <c r="J64" s="20">
        <f>IF(ARPU*Маржинальность=0,0,C64/(ARPU*Маржинальность))</f>
        <v/>
      </c>
      <c r="K64" s="19">
        <f>$C24*(H64-C64)</f>
        <v/>
      </c>
    </row>
    <row r="65">
      <c r="B65" s="9" t="inlineStr">
        <is>
          <t>2025</t>
        </is>
      </c>
      <c r="C65" s="11" t="n">
        <v>7400</v>
      </c>
      <c r="D65" s="17" t="inlineStr">
        <is>
          <t>—</t>
        </is>
      </c>
      <c r="E65" s="17" t="inlineStr">
        <is>
          <t>—</t>
        </is>
      </c>
      <c r="F65" s="20">
        <f>SUM(D25:D25)</f>
        <v/>
      </c>
      <c r="G65" s="19">
        <f>F65*ARPU</f>
        <v/>
      </c>
      <c r="H65" s="21">
        <f>G65*Маржинальность</f>
        <v/>
      </c>
      <c r="I65" s="22">
        <f>IF(C65=0,0,H65/C65)</f>
        <v/>
      </c>
      <c r="J65" s="20">
        <f>IF(ARPU*Маржинальность=0,0,C65/(ARPU*Маржинальность))</f>
        <v/>
      </c>
      <c r="K65" s="19">
        <f>$C25*(H65-C65)</f>
        <v/>
      </c>
    </row>
    <row r="67" ht="20" customHeight="1">
      <c r="B67" s="7" t="inlineStr">
        <is>
          <t>Сводка по базе</t>
        </is>
      </c>
    </row>
    <row r="68" ht="3" customHeight="1">
      <c r="B68" s="8" t="n"/>
      <c r="C68" s="8" t="n"/>
      <c r="D68" s="8" t="n"/>
      <c r="E68" s="8" t="n"/>
      <c r="F68" s="8" t="n"/>
      <c r="G68" s="8" t="n"/>
      <c r="H68" s="8" t="n"/>
      <c r="I68" s="8" t="n"/>
      <c r="J68" s="8" t="n"/>
      <c r="K68" s="8" t="n"/>
      <c r="L68" s="8" t="n"/>
      <c r="M68" s="8" t="n"/>
    </row>
    <row r="69">
      <c r="B69" s="9" t="inlineStr">
        <is>
          <t>Клиентов привлечено всего</t>
        </is>
      </c>
      <c r="D69" s="19">
        <f>SUM(C20:C25)</f>
        <v/>
      </c>
    </row>
    <row r="70">
      <c r="B70" s="9" t="inlineStr">
        <is>
          <t>Вложено в привлечение</t>
        </is>
      </c>
      <c r="D70" s="19">
        <f>SUMPRODUCT(C20:C25,C60:C65)</f>
        <v/>
      </c>
    </row>
    <row r="71">
      <c r="B71" s="9" t="inlineStr">
        <is>
          <t>Средний CAC</t>
        </is>
      </c>
      <c r="D71" s="19">
        <f>IF(КлиентовВсего=0,0,ВложеноВCAC/КлиентовВсего)</f>
        <v/>
      </c>
    </row>
    <row r="72">
      <c r="B72" s="9" t="inlineStr">
        <is>
          <t>Средний Retention первого года</t>
        </is>
      </c>
      <c r="D72" s="18">
        <f>AVERAGE(D60:D64)</f>
        <v/>
      </c>
    </row>
    <row r="73">
      <c r="B73" s="9" t="inlineStr">
        <is>
          <t>Средний Churn первого года</t>
        </is>
      </c>
      <c r="D73" s="18">
        <f>1-СреднийRetention</f>
        <v/>
      </c>
    </row>
    <row r="74">
      <c r="B74" s="9" t="inlineStr">
        <is>
          <t>LT по зрелой когорте, периодов</t>
        </is>
      </c>
      <c r="D74" s="20">
        <f>F60</f>
        <v/>
      </c>
    </row>
    <row r="75">
      <c r="B75" s="9" t="inlineStr">
        <is>
          <t>LT по зрелой когорте, лет</t>
        </is>
      </c>
      <c r="D75" s="20">
        <f>LtЗрелой*ДлинаПериода/12</f>
        <v/>
      </c>
    </row>
    <row r="76">
      <c r="B76" s="9" t="inlineStr">
        <is>
          <t>LT по формуле 1/Churn, периодов</t>
        </is>
      </c>
      <c r="D76" s="20">
        <f>IF(СреднийChurn=0,0,1/СреднийChurn)</f>
        <v/>
      </c>
    </row>
    <row r="77">
      <c r="B77" s="9" t="inlineStr">
        <is>
          <t>Расхождение двух оценок LT</t>
        </is>
      </c>
      <c r="D77" s="20">
        <f>LtПоФормуле-LtЗрелой</f>
        <v/>
      </c>
    </row>
    <row r="78" ht="38" customHeight="1">
      <c r="B78" s="14" t="inlineStr">
        <is>
          <t>Формула 1/Churn исходит из того, что отток каждый год одинаков. В жизни первый год всегда «тяжелее» последующих, поэтому оценка по формуле обычно выше фактической. Для планирования берут фактическую кривую, для быстрой прикидки — формулу.</t>
        </is>
      </c>
    </row>
    <row r="80" ht="20" customHeight="1">
      <c r="B80" s="7" t="inlineStr">
        <is>
          <t>Экономика клиента</t>
        </is>
      </c>
    </row>
    <row r="81" ht="3" customHeight="1">
      <c r="B81" s="8" t="n"/>
      <c r="C81" s="8" t="n"/>
      <c r="D81" s="8" t="n"/>
      <c r="E81" s="8" t="n"/>
      <c r="F81" s="8" t="n"/>
      <c r="G81" s="8" t="n"/>
      <c r="H81" s="8" t="n"/>
      <c r="I81" s="8" t="n"/>
      <c r="J81" s="8" t="n"/>
      <c r="K81" s="8" t="n"/>
      <c r="L81" s="8" t="n"/>
      <c r="M81" s="8" t="n"/>
    </row>
    <row r="82">
      <c r="B82" s="9" t="inlineStr">
        <is>
          <t>LTR по зрелой когорте</t>
        </is>
      </c>
      <c r="D82" s="19">
        <f>LtЗрелой*ARPU</f>
        <v/>
      </c>
    </row>
    <row r="83">
      <c r="B83" s="9" t="inlineStr">
        <is>
          <t>LTV по зрелой когорте</t>
        </is>
      </c>
      <c r="D83" s="19">
        <f>LtrЗрелой*Маржинальность</f>
        <v/>
      </c>
    </row>
    <row r="84">
      <c r="B84" s="9" t="inlineStr">
        <is>
          <t>LTV к CAC</t>
        </is>
      </c>
      <c r="D84" s="22">
        <f>IF(СреднийCAC=0,0,LtvЗрелой/СреднийCAC)</f>
        <v/>
      </c>
    </row>
    <row r="85">
      <c r="B85" s="9" t="inlineStr">
        <is>
          <t>Цель по LTV к CAC достигнута</t>
        </is>
      </c>
      <c r="D85" s="19">
        <f>IF(LtvCacИтог&gt;=ЦельLtvCac,1,0)</f>
        <v/>
      </c>
    </row>
    <row r="86">
      <c r="B86" s="9" t="inlineStr">
        <is>
          <t>Срок окупаемости привлечения, периодов</t>
        </is>
      </c>
      <c r="D86" s="20">
        <f>IF(ARPU*Маржинальность=0,0,СреднийCAC/(ARPU*Маржинальность))</f>
        <v/>
      </c>
    </row>
    <row r="87">
      <c r="B87" s="9" t="inlineStr">
        <is>
          <t>Срок окупаемости, месяцев</t>
        </is>
      </c>
      <c r="D87" s="20">
        <f>PaybackИтог*ДлинаПериода</f>
        <v/>
      </c>
    </row>
    <row r="88">
      <c r="B88" s="9" t="inlineStr">
        <is>
          <t>Средний LTV по когортам</t>
        </is>
      </c>
      <c r="D88" s="19">
        <f>AVERAGE(H60:H65)</f>
        <v/>
      </c>
    </row>
    <row r="89" ht="26" customHeight="1">
      <c r="B89" s="14" t="inlineStr">
        <is>
          <t>Средний LTV по когортам занижен: молодые когорты прожили меньше и накопили меньше. Сравнивать когорты между собой корректно только на одинаковом сроке — по Retention первого года.</t>
        </is>
      </c>
    </row>
    <row r="91" ht="20" customHeight="1">
      <c r="B91" s="7" t="inlineStr">
        <is>
          <t>Что даст снижение оттока</t>
        </is>
      </c>
    </row>
    <row r="92" ht="3" customHeight="1">
      <c r="B92" s="8" t="n"/>
      <c r="C92" s="8" t="n"/>
      <c r="D92" s="8" t="n"/>
      <c r="E92" s="8" t="n"/>
      <c r="F92" s="8" t="n"/>
      <c r="G92" s="8" t="n"/>
      <c r="H92" s="8" t="n"/>
      <c r="I92" s="8" t="n"/>
      <c r="J92" s="8" t="n"/>
      <c r="K92" s="8" t="n"/>
      <c r="L92" s="8" t="n"/>
      <c r="M92" s="8" t="n"/>
    </row>
    <row r="93">
      <c r="B93" s="9" t="inlineStr">
        <is>
          <t>Целевой Churn первого периода</t>
        </is>
      </c>
      <c r="C93" s="10" t="inlineStr">
        <is>
          <t>%</t>
        </is>
      </c>
      <c r="D93" s="12" t="n">
        <v>0.3</v>
      </c>
    </row>
    <row r="94">
      <c r="B94" s="9" t="inlineStr">
        <is>
          <t>LT при целевом оттоке, периодов</t>
        </is>
      </c>
      <c r="D94" s="20">
        <f>IF(ЦелевойChurn=0,0,1/ЦелевойChurn)</f>
        <v/>
      </c>
    </row>
    <row r="95">
      <c r="B95" s="9" t="inlineStr">
        <is>
          <t>LTV при целевом оттоке</t>
        </is>
      </c>
      <c r="D95" s="19">
        <f>LtЦелевой*ARPU*Маржинальность</f>
        <v/>
      </c>
    </row>
    <row r="96">
      <c r="B96" s="9" t="inlineStr">
        <is>
          <t>Прирост LTV на клиента</t>
        </is>
      </c>
      <c r="D96" s="19">
        <f>LtvЦелевой-LtvЗрелой</f>
        <v/>
      </c>
    </row>
    <row r="97">
      <c r="B97" s="9" t="inlineStr">
        <is>
          <t>Прирост LTV на всей базе</t>
        </is>
      </c>
      <c r="D97" s="19">
        <f>ПриростLTV*КлиентовВсего</f>
        <v/>
      </c>
    </row>
    <row r="98">
      <c r="B98" s="9" t="inlineStr">
        <is>
          <t>Новое отношение LTV к CAC</t>
        </is>
      </c>
      <c r="D98" s="22">
        <f>IF(СреднийCAC=0,0,LtvЦелевой/СреднийCAC)</f>
        <v/>
      </c>
    </row>
    <row r="99" ht="26" customHeight="1">
      <c r="B99" s="14" t="inlineStr">
        <is>
          <t>Снижение оттока действует на весь поток клиентов сразу и не требует роста бюджета на привлечение. Поэтому при выборе между «нанять ещё продавца» и «заняться удержанием» второе обычно даёт больше.</t>
        </is>
      </c>
    </row>
    <row r="101">
      <c r="B101" s="6" t="inlineStr">
        <is>
          <t>Финтактика · fintactica.ru · модель считается на вашем компьютере, данные никуда не отправляются</t>
        </is>
      </c>
    </row>
  </sheetData>
  <mergeCells count="4">
    <mergeCell ref="B15:K15"/>
    <mergeCell ref="B78:M78"/>
    <mergeCell ref="B89:M89"/>
    <mergeCell ref="B99:M99"/>
  </mergeCells>
  <pageMargins left="0.75" right="0.75" top="1" bottom="1" header="0.5" footer="0.5"/>
  <pageSetup orientation="portrait" fitToWidth="1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2026-09-09T14:08:46Z</dcterms:created>
  <dcterms:modified xmlns:dcterms="http://purl.org/dc/terms/" xmlns:xsi="http://www.w3.org/2001/XMLSchema-instance" xsi:type="dcterms:W3CDTF">2026-09-09T14:08:46Z</dcterms:modified>
</cp:coreProperties>
</file>